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252" windowWidth="11880" windowHeight="6120"/>
  </bookViews>
  <sheets>
    <sheet name="Résultat" sheetId="2" r:id="rId1"/>
    <sheet name="CAF" sheetId="6" r:id="rId2"/>
    <sheet name="FdR" sheetId="7" r:id="rId3"/>
    <sheet name="Variation Fdr" sheetId="5" r:id="rId4"/>
    <sheet name="BFdR" sheetId="9" r:id="rId5"/>
    <sheet name="Variation BFdR" sheetId="8" r:id="rId6"/>
    <sheet name="Trésorerie" sheetId="11" r:id="rId7"/>
    <sheet name="Comptabilité patrimoniale" sheetId="1" r:id="rId8"/>
    <sheet name="Aide à la ventil" sheetId="10" r:id="rId9"/>
    <sheet name="&quot;Pièce 14&quot;" sheetId="13" r:id="rId10"/>
  </sheets>
  <definedNames>
    <definedName name="_xlnm.Print_Area" localSheetId="4">BFdR!$A$1:$H$16</definedName>
    <definedName name="_xlnm.Print_Area" localSheetId="7">'Comptabilité patrimoniale'!$A$2:$M$47</definedName>
  </definedNames>
  <calcPr calcId="145621"/>
</workbook>
</file>

<file path=xl/calcChain.xml><?xml version="1.0" encoding="utf-8"?>
<calcChain xmlns="http://schemas.openxmlformats.org/spreadsheetml/2006/main">
  <c r="I18" i="1" l="1"/>
  <c r="G20" i="10"/>
  <c r="G17" i="10"/>
  <c r="Q8" i="13" l="1"/>
  <c r="P8" i="13"/>
  <c r="J21" i="13"/>
  <c r="J13" i="13"/>
  <c r="J8" i="13"/>
  <c r="I10" i="13"/>
  <c r="I12" i="13" s="1"/>
  <c r="I18" i="13" s="1"/>
  <c r="I20" i="13" s="1"/>
  <c r="I27" i="13" s="1"/>
  <c r="J27" i="13" s="1"/>
  <c r="N8" i="13"/>
  <c r="L10" i="13"/>
  <c r="L12" i="13" s="1"/>
  <c r="M10" i="13"/>
  <c r="N13" i="13"/>
  <c r="L18" i="13"/>
  <c r="L20" i="13" s="1"/>
  <c r="L27" i="13" s="1"/>
  <c r="N21" i="13"/>
  <c r="K29" i="1"/>
  <c r="K28" i="1"/>
  <c r="J28" i="1"/>
  <c r="J10" i="13" l="1"/>
  <c r="J12" i="13" s="1"/>
  <c r="N10" i="13"/>
  <c r="N12" i="13" s="1"/>
  <c r="M12" i="13"/>
  <c r="M18" i="13" s="1"/>
  <c r="N18" i="13"/>
  <c r="N20" i="13" s="1"/>
  <c r="J18" i="13"/>
  <c r="J20" i="13" s="1"/>
  <c r="M20" i="13"/>
  <c r="M27" i="13" s="1"/>
  <c r="N27" i="13" s="1"/>
  <c r="D37" i="1"/>
  <c r="I17" i="6"/>
  <c r="H17" i="6"/>
  <c r="J17" i="6" s="1"/>
  <c r="C33" i="2" l="1"/>
  <c r="C32" i="2"/>
  <c r="C30" i="2"/>
  <c r="C15" i="10" s="1"/>
  <c r="I15" i="10" s="1"/>
  <c r="G28" i="2"/>
  <c r="F28" i="2"/>
  <c r="E28" i="2"/>
  <c r="C18" i="11"/>
  <c r="F18" i="13"/>
  <c r="G23" i="13"/>
  <c r="G21" i="13"/>
  <c r="G14" i="13"/>
  <c r="G13" i="13"/>
  <c r="B13" i="13" s="1"/>
  <c r="E10" i="13"/>
  <c r="E12" i="13" s="1"/>
  <c r="E18" i="13" s="1"/>
  <c r="E20" i="13" s="1"/>
  <c r="E27" i="13" s="1"/>
  <c r="D10" i="13"/>
  <c r="D12" i="13" s="1"/>
  <c r="D18" i="13" s="1"/>
  <c r="F10" i="13"/>
  <c r="L15" i="1"/>
  <c r="B21" i="13" l="1"/>
  <c r="F20" i="13"/>
  <c r="F27" i="13" s="1"/>
  <c r="D20" i="13"/>
  <c r="D27" i="13" s="1"/>
  <c r="C10" i="13"/>
  <c r="O40" i="2"/>
  <c r="G24" i="2" s="1"/>
  <c r="C12" i="13" l="1"/>
  <c r="Q10" i="13"/>
  <c r="P10" i="13"/>
  <c r="G8" i="13"/>
  <c r="G10" i="13"/>
  <c r="G12" i="13" s="1"/>
  <c r="Q12" i="13" l="1"/>
  <c r="P12" i="13"/>
  <c r="C18" i="13"/>
  <c r="K18" i="1"/>
  <c r="C13" i="9"/>
  <c r="C11" i="9"/>
  <c r="C13" i="8"/>
  <c r="C11" i="8"/>
  <c r="L34" i="1"/>
  <c r="D31" i="1"/>
  <c r="J33" i="1" s="1"/>
  <c r="B22" i="1"/>
  <c r="D22" i="1"/>
  <c r="C17" i="5"/>
  <c r="C38" i="2"/>
  <c r="G19" i="10" s="1"/>
  <c r="G21" i="10" s="1"/>
  <c r="G23" i="10" s="1"/>
  <c r="O12" i="2"/>
  <c r="H6" i="10" s="1"/>
  <c r="C26" i="2"/>
  <c r="C14" i="10" s="1"/>
  <c r="C22" i="2"/>
  <c r="C18" i="2"/>
  <c r="C14" i="2"/>
  <c r="C10" i="2"/>
  <c r="Q18" i="13" l="1"/>
  <c r="P18" i="13"/>
  <c r="O39" i="2"/>
  <c r="G16" i="2" s="1"/>
  <c r="I33" i="2"/>
  <c r="E8" i="2"/>
  <c r="F8" i="2"/>
  <c r="E16" i="2"/>
  <c r="F16" i="2"/>
  <c r="E24" i="2"/>
  <c r="F24" i="2"/>
  <c r="E36" i="2"/>
  <c r="F36" i="2"/>
  <c r="E12" i="2"/>
  <c r="F12" i="2"/>
  <c r="F20" i="2"/>
  <c r="E20" i="2"/>
  <c r="G18" i="13"/>
  <c r="G20" i="13" s="1"/>
  <c r="C20" i="13"/>
  <c r="C23" i="1"/>
  <c r="I30" i="1"/>
  <c r="C14" i="9"/>
  <c r="I16" i="11" s="1"/>
  <c r="C11" i="10"/>
  <c r="P20" i="13" l="1"/>
  <c r="Q20" i="13"/>
  <c r="C27" i="13"/>
  <c r="D27" i="5"/>
  <c r="E27" i="5" s="1"/>
  <c r="I14" i="7"/>
  <c r="D32" i="5" s="1"/>
  <c r="I13" i="7"/>
  <c r="D14" i="5"/>
  <c r="E14" i="5" s="1"/>
  <c r="D10" i="5"/>
  <c r="E10" i="5" s="1"/>
  <c r="D9" i="5"/>
  <c r="E9" i="5" s="1"/>
  <c r="D13" i="5"/>
  <c r="E13" i="5" s="1"/>
  <c r="D8" i="5"/>
  <c r="C32" i="5"/>
  <c r="C31" i="5"/>
  <c r="G27" i="13" l="1"/>
  <c r="Q27" i="13"/>
  <c r="P27" i="13"/>
  <c r="C34" i="5"/>
  <c r="D31" i="5"/>
  <c r="E31" i="5" s="1"/>
  <c r="I18" i="7"/>
  <c r="E32" i="5"/>
  <c r="D33" i="5"/>
  <c r="E33" i="5" s="1"/>
  <c r="D30" i="5"/>
  <c r="E30" i="5" s="1"/>
  <c r="D28" i="5"/>
  <c r="E28" i="5" s="1"/>
  <c r="D26" i="5"/>
  <c r="D29" i="5"/>
  <c r="E29" i="5" s="1"/>
  <c r="M30" i="1"/>
  <c r="D34" i="5" l="1"/>
  <c r="E34" i="5" s="1"/>
  <c r="J31" i="1"/>
  <c r="K31" i="1" s="1"/>
  <c r="E29" i="1"/>
  <c r="H15" i="6"/>
  <c r="D16" i="5" l="1"/>
  <c r="E16" i="5" s="1"/>
  <c r="C16" i="7"/>
  <c r="C34" i="2"/>
  <c r="F32" i="2" l="1"/>
  <c r="E32" i="2"/>
  <c r="N23" i="2"/>
  <c r="C18" i="7"/>
  <c r="N22" i="2"/>
  <c r="J32" i="1"/>
  <c r="K32" i="1" s="1"/>
  <c r="M28" i="1"/>
  <c r="M29" i="1"/>
  <c r="L14" i="1"/>
  <c r="L13" i="1"/>
  <c r="L12" i="1"/>
  <c r="L11" i="1"/>
  <c r="D12" i="8"/>
  <c r="D10" i="8"/>
  <c r="E10" i="8" s="1"/>
  <c r="D9" i="8"/>
  <c r="E9" i="8" s="1"/>
  <c r="D8" i="8"/>
  <c r="E8" i="8" s="1"/>
  <c r="C14" i="8"/>
  <c r="D15" i="5"/>
  <c r="E15" i="5" s="1"/>
  <c r="K12" i="5"/>
  <c r="K11" i="5"/>
  <c r="E26" i="5"/>
  <c r="F33" i="5" s="1"/>
  <c r="D12" i="5"/>
  <c r="E12" i="5" s="1"/>
  <c r="D11" i="5"/>
  <c r="C11" i="6"/>
  <c r="C10" i="6"/>
  <c r="C9" i="6"/>
  <c r="C8" i="6"/>
  <c r="I16" i="6"/>
  <c r="H16" i="6"/>
  <c r="H18" i="6" s="1"/>
  <c r="I15" i="6"/>
  <c r="I18" i="6" s="1"/>
  <c r="I11" i="6"/>
  <c r="H11" i="6"/>
  <c r="I10" i="6"/>
  <c r="H10" i="6"/>
  <c r="I9" i="6"/>
  <c r="H9" i="6"/>
  <c r="H25" i="6"/>
  <c r="H26" i="6"/>
  <c r="H27" i="6"/>
  <c r="H24" i="6"/>
  <c r="I23" i="6"/>
  <c r="I22" i="6"/>
  <c r="J18" i="6" l="1"/>
  <c r="L10" i="1"/>
  <c r="I15" i="11"/>
  <c r="I18" i="11" s="1"/>
  <c r="F21" i="11" s="1"/>
  <c r="H12" i="6"/>
  <c r="I12" i="6"/>
  <c r="L9" i="1"/>
  <c r="C12" i="6"/>
  <c r="F21" i="7"/>
  <c r="J16" i="6"/>
  <c r="J15" i="6"/>
  <c r="E11" i="5"/>
  <c r="D17" i="5"/>
  <c r="E17" i="5" s="1"/>
  <c r="D40" i="1"/>
  <c r="M32" i="1"/>
  <c r="C10" i="10"/>
  <c r="C12" i="10" s="1"/>
  <c r="I14" i="10"/>
  <c r="E8" i="5"/>
  <c r="E12" i="8"/>
  <c r="D13" i="8"/>
  <c r="E13" i="8" s="1"/>
  <c r="D38" i="1"/>
  <c r="D11" i="8"/>
  <c r="P12" i="2"/>
  <c r="C40" i="2"/>
  <c r="C41" i="2"/>
  <c r="C21" i="6" l="1"/>
  <c r="B6" i="10" s="1"/>
  <c r="F16" i="5"/>
  <c r="I10" i="10"/>
  <c r="I17" i="10" s="1"/>
  <c r="C17" i="10"/>
  <c r="L18" i="1"/>
  <c r="L22" i="1" s="1"/>
  <c r="J12" i="6"/>
  <c r="K7" i="5"/>
  <c r="K13" i="5" s="1"/>
  <c r="E11" i="8"/>
  <c r="D14" i="8"/>
  <c r="E14" i="8" s="1"/>
  <c r="D12" i="6"/>
  <c r="C42" i="2"/>
  <c r="M21" i="1" l="1"/>
  <c r="D36" i="1"/>
  <c r="F40" i="2"/>
  <c r="E40" i="2"/>
  <c r="J20" i="6"/>
  <c r="J29" i="6" s="1"/>
  <c r="H31" i="6" s="1"/>
  <c r="O41" i="2"/>
  <c r="K18" i="5"/>
  <c r="J26" i="5" s="1"/>
  <c r="D39" i="1"/>
  <c r="D42" i="1" s="1"/>
  <c r="K33" i="1" s="1"/>
  <c r="M31" i="1"/>
  <c r="G40" i="2" l="1"/>
  <c r="G32" i="2"/>
  <c r="M33" i="1"/>
  <c r="F31" i="6"/>
  <c r="K34" i="1" l="1"/>
  <c r="M34" i="1" s="1"/>
</calcChain>
</file>

<file path=xl/comments1.xml><?xml version="1.0" encoding="utf-8"?>
<comments xmlns="http://schemas.openxmlformats.org/spreadsheetml/2006/main">
  <authors>
    <author>Utilisateur</author>
  </authors>
  <commentList>
    <comment ref="A28" authorId="0">
      <text>
        <r>
          <rPr>
            <b/>
            <sz val="9"/>
            <color indexed="81"/>
            <rFont val="Tahoma"/>
            <family val="2"/>
          </rPr>
          <t>Donnée à reprendre sur Egimmo ou "pièce 14" N-1</t>
        </r>
      </text>
    </comment>
  </commentList>
</comments>
</file>

<file path=xl/comments2.xml><?xml version="1.0" encoding="utf-8"?>
<comments xmlns="http://schemas.openxmlformats.org/spreadsheetml/2006/main">
  <authors>
    <author>Caroline LE ROY</author>
    <author>secgestion5</author>
  </authors>
  <commentList>
    <comment ref="B14" authorId="0">
      <text>
        <r>
          <rPr>
            <sz val="9"/>
            <color indexed="81"/>
            <rFont val="Tahoma"/>
            <family val="2"/>
          </rPr>
          <t>Inscrire la valeur des amortissements réels en + dans le FdR dispo et en - dans la valeur résiduelle des immob sur FdR</t>
        </r>
      </text>
    </comment>
    <comment ref="B15" authorId="1">
      <text>
        <r>
          <rPr>
            <sz val="9"/>
            <color indexed="81"/>
            <rFont val="Tahoma"/>
            <family val="2"/>
          </rPr>
          <t xml:space="preserve">Inscrire la valeur des immobilisations sur FdR en - dans le FdR dispo et en + dans la valeur résiduelle des immob sur FdR
</t>
        </r>
      </text>
    </comment>
  </commentList>
</comments>
</file>

<file path=xl/sharedStrings.xml><?xml version="1.0" encoding="utf-8"?>
<sst xmlns="http://schemas.openxmlformats.org/spreadsheetml/2006/main" count="405" uniqueCount="199">
  <si>
    <t>SG</t>
  </si>
  <si>
    <t>Recettes</t>
  </si>
  <si>
    <t>Dépenses</t>
  </si>
  <si>
    <t>Fonctionnement :</t>
  </si>
  <si>
    <t>CALCUL DU FONDS DE ROULEMENT</t>
  </si>
  <si>
    <t>-</t>
  </si>
  <si>
    <t>Résultat</t>
  </si>
  <si>
    <t>FDR</t>
  </si>
  <si>
    <t>AP</t>
  </si>
  <si>
    <t>VE</t>
  </si>
  <si>
    <t>ALO</t>
  </si>
  <si>
    <t>SBN</t>
  </si>
  <si>
    <t>SRH</t>
  </si>
  <si>
    <t>OPC</t>
  </si>
  <si>
    <t>CALCUL DE LA VARIATION DU FONDS DE ROULEMENT</t>
  </si>
  <si>
    <t>Bilan d'entrée</t>
  </si>
  <si>
    <t>Bilan de sortie</t>
  </si>
  <si>
    <t>Différence BE - BS</t>
  </si>
  <si>
    <t>soldes créditeurs classe 2</t>
  </si>
  <si>
    <t>soldes créditeurs comptes 39, 49 et 59</t>
  </si>
  <si>
    <t>soldes débiteurs classe 2</t>
  </si>
  <si>
    <t>+</t>
  </si>
  <si>
    <t>=</t>
  </si>
  <si>
    <t>soldes débiteurs classe 4</t>
  </si>
  <si>
    <t>soldes débiteurs classe 3</t>
  </si>
  <si>
    <t>soldes créditeurs classe 4 (sauf le 49)</t>
  </si>
  <si>
    <t>CALCUL DU RESULTAT</t>
  </si>
  <si>
    <t>CALCUL DE LA CAF</t>
  </si>
  <si>
    <t>Crédit classe 7</t>
  </si>
  <si>
    <t>Débit classe 7</t>
  </si>
  <si>
    <t>Débit classe 6</t>
  </si>
  <si>
    <t>Crédit classe 6</t>
  </si>
  <si>
    <t>Débit du compte 675</t>
  </si>
  <si>
    <t>débit des comptes 68</t>
  </si>
  <si>
    <t>crédit du compte 775</t>
  </si>
  <si>
    <t>crédit du compte 776</t>
  </si>
  <si>
    <t>crédit du compte 777</t>
  </si>
  <si>
    <t>crédit du compte 78</t>
  </si>
  <si>
    <t xml:space="preserve">CAF (si &gt;0) ou IAF (si &lt;0) </t>
  </si>
  <si>
    <r>
      <t>1</t>
    </r>
    <r>
      <rPr>
        <b/>
        <u/>
        <vertAlign val="superscript"/>
        <sz val="12"/>
        <color indexed="10"/>
        <rFont val="Arial Narrow"/>
        <family val="2"/>
      </rPr>
      <t>ère</t>
    </r>
    <r>
      <rPr>
        <b/>
        <u/>
        <sz val="12"/>
        <color indexed="10"/>
        <rFont val="Arial Narrow"/>
        <family val="2"/>
      </rPr>
      <t xml:space="preserve"> méthode à partir de la comptabilité générale :</t>
    </r>
  </si>
  <si>
    <r>
      <t>1</t>
    </r>
    <r>
      <rPr>
        <b/>
        <u/>
        <vertAlign val="superscript"/>
        <sz val="12"/>
        <color indexed="10"/>
        <rFont val="Arial Narrow"/>
        <family val="2"/>
      </rPr>
      <t>ère</t>
    </r>
    <r>
      <rPr>
        <b/>
        <u/>
        <sz val="12"/>
        <color indexed="10"/>
        <rFont val="Arial Narrow"/>
        <family val="2"/>
      </rPr>
      <t xml:space="preserve"> méthode par le haut du bilan :</t>
    </r>
  </si>
  <si>
    <r>
      <t>3</t>
    </r>
    <r>
      <rPr>
        <b/>
        <u/>
        <vertAlign val="superscript"/>
        <sz val="12"/>
        <color indexed="10"/>
        <rFont val="Arial Narrow"/>
        <family val="2"/>
      </rPr>
      <t>ème</t>
    </r>
    <r>
      <rPr>
        <b/>
        <u/>
        <sz val="12"/>
        <color indexed="10"/>
        <rFont val="Arial Narrow"/>
        <family val="2"/>
      </rPr>
      <t xml:space="preserve"> méthode à partir de la CAF :</t>
    </r>
  </si>
  <si>
    <r>
      <t>2</t>
    </r>
    <r>
      <rPr>
        <b/>
        <u/>
        <vertAlign val="superscript"/>
        <sz val="12"/>
        <color indexed="10"/>
        <rFont val="Arial Narrow"/>
        <family val="2"/>
      </rPr>
      <t>ème</t>
    </r>
    <r>
      <rPr>
        <b/>
        <u/>
        <sz val="12"/>
        <color indexed="10"/>
        <rFont val="Arial Narrow"/>
        <family val="2"/>
      </rPr>
      <t xml:space="preserve"> méthode par le bas du bilan :</t>
    </r>
  </si>
  <si>
    <r>
      <t>2</t>
    </r>
    <r>
      <rPr>
        <b/>
        <u/>
        <vertAlign val="superscript"/>
        <sz val="12"/>
        <color indexed="10"/>
        <rFont val="Arial Narrow"/>
        <family val="2"/>
      </rPr>
      <t>ème</t>
    </r>
    <r>
      <rPr>
        <b/>
        <u/>
        <sz val="12"/>
        <color indexed="10"/>
        <rFont val="Arial Narrow"/>
        <family val="2"/>
      </rPr>
      <t xml:space="preserve"> méthode à partir de la comptabilité budgétaire :</t>
    </r>
  </si>
  <si>
    <t>solde</t>
  </si>
  <si>
    <t>Ratio solde / recettes</t>
  </si>
  <si>
    <t>Ratio solde / dép jour de fonctionnement</t>
  </si>
  <si>
    <t>Total</t>
  </si>
  <si>
    <t>Ratio FdR / dép jour de fonctionnement</t>
  </si>
  <si>
    <t>Pas de réserve</t>
  </si>
  <si>
    <t>Services Généraux</t>
  </si>
  <si>
    <t>Total services généraux</t>
  </si>
  <si>
    <t>Total services spéciaux</t>
  </si>
  <si>
    <t xml:space="preserve">Total 1ère section </t>
  </si>
  <si>
    <t>Compte 675</t>
  </si>
  <si>
    <t>Compte 68</t>
  </si>
  <si>
    <t>Compte 775</t>
  </si>
  <si>
    <t>Compte 776</t>
  </si>
  <si>
    <t>Compte 777</t>
  </si>
  <si>
    <t>Compte 78</t>
  </si>
  <si>
    <t>CAF / IAF</t>
  </si>
  <si>
    <t>Recettes nettes</t>
  </si>
  <si>
    <t>Charges nettes</t>
  </si>
  <si>
    <t>Services Spéciaux</t>
  </si>
  <si>
    <r>
      <rPr>
        <b/>
        <sz val="10"/>
        <rFont val="Wingdings"/>
        <charset val="2"/>
      </rPr>
      <t>F</t>
    </r>
    <r>
      <rPr>
        <b/>
        <i/>
        <sz val="10"/>
        <rFont val="Arial Narrow"/>
        <family val="2"/>
      </rPr>
      <t xml:space="preserve"> </t>
    </r>
    <r>
      <rPr>
        <b/>
        <i/>
        <sz val="8"/>
        <rFont val="Arial Narrow"/>
        <family val="2"/>
      </rPr>
      <t>somme des 3 services généraux</t>
    </r>
  </si>
  <si>
    <r>
      <t>1</t>
    </r>
    <r>
      <rPr>
        <b/>
        <u/>
        <vertAlign val="superscript"/>
        <sz val="12"/>
        <color indexed="10"/>
        <rFont val="Arial Narrow"/>
        <family val="2"/>
      </rPr>
      <t>ère</t>
    </r>
    <r>
      <rPr>
        <b/>
        <u/>
        <sz val="12"/>
        <color indexed="10"/>
        <rFont val="Arial Narrow"/>
        <family val="2"/>
      </rPr>
      <t xml:space="preserve"> méthode par la comptabilité budgétaire :</t>
    </r>
  </si>
  <si>
    <r>
      <t>2</t>
    </r>
    <r>
      <rPr>
        <b/>
        <u/>
        <vertAlign val="superscript"/>
        <sz val="12"/>
        <color indexed="10"/>
        <rFont val="Arial Narrow"/>
        <family val="2"/>
      </rPr>
      <t>ème</t>
    </r>
    <r>
      <rPr>
        <b/>
        <u/>
        <sz val="12"/>
        <color indexed="10"/>
        <rFont val="Arial Narrow"/>
        <family val="2"/>
      </rPr>
      <t xml:space="preserve"> méthode par la balance :</t>
    </r>
  </si>
  <si>
    <t>Soldes créditeurs classe 2</t>
  </si>
  <si>
    <t>Soldes créditeurs comptes 39, 49 et 59</t>
  </si>
  <si>
    <t>Soldes débiteurs classe 2</t>
  </si>
  <si>
    <t>Fonds de roulement</t>
  </si>
  <si>
    <t>Soldes débiteurs classe 3</t>
  </si>
  <si>
    <t>Soldes débiteurs classe 4</t>
  </si>
  <si>
    <r>
      <rPr>
        <sz val="12"/>
        <color indexed="10"/>
        <rFont val="Wingdings"/>
        <charset val="2"/>
      </rPr>
      <t>M</t>
    </r>
    <r>
      <rPr>
        <i/>
        <sz val="9"/>
        <rFont val="Arial Narrow"/>
        <family val="2"/>
      </rPr>
      <t xml:space="preserve"> le compte 185 est exclu du calcul du FdR</t>
    </r>
  </si>
  <si>
    <t>Soldes créditeurs classe 4 (sauf 49)</t>
  </si>
  <si>
    <t>CAF</t>
  </si>
  <si>
    <t>Recettes OPC</t>
  </si>
  <si>
    <t>Dépenses OPC</t>
  </si>
  <si>
    <t>FdR budgétaire</t>
  </si>
  <si>
    <t>Calcul :</t>
  </si>
  <si>
    <t>Compte 275</t>
  </si>
  <si>
    <t>Compte 165</t>
  </si>
  <si>
    <t>FdR comptable</t>
  </si>
  <si>
    <t>CALCUL DE LA VARIATION DU BESOIN EN FONDS DE ROULEMENT</t>
  </si>
  <si>
    <t>sous total A</t>
  </si>
  <si>
    <t>total des soldes débiteurs comptes 31, 32, 33, 34, 35, 36, 37 et 38</t>
  </si>
  <si>
    <t>total des soldes débiteurs des comptes 50 (valeurs de placement)</t>
  </si>
  <si>
    <t>total des soldes créditeurs des comptes 419, 40, 42, 43, 44, 45, 46, 47, 1688, 18 sauf 185 (autres dettes) et 487</t>
  </si>
  <si>
    <t>sous total B</t>
  </si>
  <si>
    <t>Total de la variation du BFdR</t>
  </si>
  <si>
    <t>=A-B</t>
  </si>
  <si>
    <t>CALCUL DU BESOIN EN FONDS DE ROULEMENT</t>
  </si>
  <si>
    <t>Total du BFdR</t>
  </si>
  <si>
    <t>VERIFICATION DE LA COMPTABILITE PATRIMONIALE</t>
  </si>
  <si>
    <t>Compte</t>
  </si>
  <si>
    <t>Solde débiteur</t>
  </si>
  <si>
    <t>Solde créditeur</t>
  </si>
  <si>
    <t>10..</t>
  </si>
  <si>
    <t>Variation des réserves immobilisées (exercice N)</t>
  </si>
  <si>
    <t>Amortissement réél N</t>
  </si>
  <si>
    <t>Achat sur FdR N</t>
  </si>
  <si>
    <t>Réserves immobilisées N</t>
  </si>
  <si>
    <t>Cohérence des valeurs nettes comptables des immobilisations</t>
  </si>
  <si>
    <t>Immobilisations</t>
  </si>
  <si>
    <t>Amortissements</t>
  </si>
  <si>
    <t>Valeur résiduelle</t>
  </si>
  <si>
    <t>Montant &gt; ou égal à 0</t>
  </si>
  <si>
    <t>Résultat :</t>
  </si>
  <si>
    <t>Valeur nette Egimmo</t>
  </si>
  <si>
    <t>Egimmo</t>
  </si>
  <si>
    <t>Cohérence de la valeur résiduelle comptable financement des biens</t>
  </si>
  <si>
    <t>Total valeur comptable nette</t>
  </si>
  <si>
    <t>réserves immobilisées N</t>
  </si>
  <si>
    <t>Contrôle</t>
  </si>
  <si>
    <t>Compte 102X</t>
  </si>
  <si>
    <t>Compte 103X</t>
  </si>
  <si>
    <t>Compte 131X</t>
  </si>
  <si>
    <t>Compte 138</t>
  </si>
  <si>
    <t>Compte 139</t>
  </si>
  <si>
    <t>Valeur nette compt des biens</t>
  </si>
  <si>
    <t>Réserves immobilisées</t>
  </si>
  <si>
    <t>Delta</t>
  </si>
  <si>
    <t>Valeur résiduelle comptable financement des biens sur FDR</t>
  </si>
  <si>
    <t>total des soldes débiteurs de comptes 409, 41, 42, 43, 44, 45, 46, 47, 2768, 18 sauf 185 (autres créances) et 486</t>
  </si>
  <si>
    <t>Différence BS - BE</t>
  </si>
  <si>
    <t>Résultat de l'exercice</t>
  </si>
  <si>
    <t>solde créditeur C/185</t>
  </si>
  <si>
    <t>solde créditeur C/187</t>
  </si>
  <si>
    <t xml:space="preserve">soldes créditeurs classe 1 </t>
  </si>
  <si>
    <t>soldes débiteurs classe 1</t>
  </si>
  <si>
    <t>solde débiteur C/181</t>
  </si>
  <si>
    <t xml:space="preserve">soldes créditeurs classe 5 (sauf le 59) </t>
  </si>
  <si>
    <t xml:space="preserve">soldes débiteurs classe 5 </t>
  </si>
  <si>
    <t xml:space="preserve">Soldes débiteurs classe 1 </t>
  </si>
  <si>
    <t xml:space="preserve">Soldes créditeurs classe 1 </t>
  </si>
  <si>
    <t xml:space="preserve">Soldes débiteurs classe 5 </t>
  </si>
  <si>
    <t>Soldes créditeurs classe 5 (sauf 59)</t>
  </si>
  <si>
    <t>CAF =</t>
  </si>
  <si>
    <t>Analyse de la CAF par service :</t>
  </si>
  <si>
    <t xml:space="preserve">Amortissements réels </t>
  </si>
  <si>
    <t>Immobilisation sur FdR sur n et par service</t>
  </si>
  <si>
    <t>Sur SG</t>
  </si>
  <si>
    <t xml:space="preserve">Sur SRH </t>
  </si>
  <si>
    <t xml:space="preserve">Total immobilisations sur FdR </t>
  </si>
  <si>
    <t>Résultat net à ventiler</t>
  </si>
  <si>
    <t>= Variation du FdR</t>
  </si>
  <si>
    <t>AIDE A LA VENTILATION DU RESULTAT</t>
  </si>
  <si>
    <t xml:space="preserve">CAF SG </t>
  </si>
  <si>
    <t>FdR "mobilisable" :</t>
  </si>
  <si>
    <t xml:space="preserve">Exécution budgétaire SG </t>
  </si>
  <si>
    <t>Exécution budgétaire SRH</t>
  </si>
  <si>
    <t>Résultat de l'exercice =</t>
  </si>
  <si>
    <t>solde débiteur C/186+181</t>
  </si>
  <si>
    <t>Ne remplir que les cases en rose</t>
  </si>
  <si>
    <r>
      <t>1</t>
    </r>
    <r>
      <rPr>
        <b/>
        <u/>
        <vertAlign val="superscript"/>
        <sz val="12"/>
        <color indexed="10"/>
        <rFont val="Arial Narrow"/>
        <family val="2"/>
      </rPr>
      <t>ère</t>
    </r>
    <r>
      <rPr>
        <b/>
        <u/>
        <sz val="12"/>
        <color indexed="10"/>
        <rFont val="Arial Narrow"/>
        <family val="2"/>
      </rPr>
      <t xml:space="preserve"> méthode par les comptes de classe 5 :</t>
    </r>
  </si>
  <si>
    <t>CALCUL DE LA TRESORERIE</t>
  </si>
  <si>
    <r>
      <t>2</t>
    </r>
    <r>
      <rPr>
        <b/>
        <u/>
        <vertAlign val="superscript"/>
        <sz val="12"/>
        <color indexed="10"/>
        <rFont val="Arial Narrow"/>
        <family val="2"/>
      </rPr>
      <t>ème</t>
    </r>
    <r>
      <rPr>
        <b/>
        <u/>
        <sz val="12"/>
        <color indexed="10"/>
        <rFont val="Arial Narrow"/>
        <family val="2"/>
      </rPr>
      <t xml:space="preserve"> méthode par les indicateurs financiers  :</t>
    </r>
  </si>
  <si>
    <t>Besoin en fonds de roulement</t>
  </si>
  <si>
    <t>C/5151</t>
  </si>
  <si>
    <t>C/5112</t>
  </si>
  <si>
    <t>C/5117</t>
  </si>
  <si>
    <t>C/5159</t>
  </si>
  <si>
    <t>C/531</t>
  </si>
  <si>
    <t>C/581</t>
  </si>
  <si>
    <t>C/585</t>
  </si>
  <si>
    <t>TOTAL</t>
  </si>
  <si>
    <t>FdR</t>
  </si>
  <si>
    <t>Dispo</t>
  </si>
  <si>
    <t>Caution</t>
  </si>
  <si>
    <t>Stocks</t>
  </si>
  <si>
    <t>Total FdR</t>
  </si>
  <si>
    <t>Total FdR mobilisable</t>
  </si>
  <si>
    <t xml:space="preserve">Résultat 2013 </t>
  </si>
  <si>
    <t xml:space="preserve">Résultat 2014 </t>
  </si>
  <si>
    <t>Immobilsations 2014</t>
  </si>
  <si>
    <t>Valeur résid immob sur FdR</t>
  </si>
  <si>
    <t>Prélèvements 2014</t>
  </si>
  <si>
    <t>Prélèvements 2015</t>
  </si>
  <si>
    <t xml:space="preserve">PIECE 14 </t>
  </si>
  <si>
    <t>Valeur résiduelle des réserves immobilisées N-1</t>
  </si>
  <si>
    <t>Amortissements 2013</t>
  </si>
  <si>
    <t>Amortissements 2014</t>
  </si>
  <si>
    <t>Cohérence de la neutralisation des financements sur subventions</t>
  </si>
  <si>
    <t>Valeur résid financmt sur subv</t>
  </si>
  <si>
    <t>Elaboré à partir des SDE et SR en date du :</t>
  </si>
  <si>
    <t>Tableaux élaborés à partir de la balance en date du :</t>
  </si>
  <si>
    <t>Sorties d'inventaire</t>
  </si>
  <si>
    <t>C/185</t>
  </si>
  <si>
    <t>Delta :</t>
  </si>
  <si>
    <t>Immobilisations 2013</t>
  </si>
  <si>
    <t>C/5116</t>
  </si>
  <si>
    <t>Serv spéc</t>
  </si>
  <si>
    <t>Autre</t>
  </si>
  <si>
    <t>10684</t>
  </si>
  <si>
    <t>Exécution budgétaire Service Spéc.</t>
  </si>
  <si>
    <t>Sur Service Spéciaux</t>
  </si>
  <si>
    <t>Résultat OPC</t>
  </si>
  <si>
    <t>Sorties inventaire</t>
  </si>
  <si>
    <t>Résultat SG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</si>
</sst>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\ &quot;F&quot;_-;\-* #,##0.00\ &quot;F&quot;_-;_-* &quot;-&quot;??\ &quot;F&quot;_-;_-@_-"/>
    <numFmt numFmtId="165" formatCode="_-* #,##0.00\ _F_-;\-* #,##0.00\ _F_-;_-* &quot;-&quot;??\ _F_-;_-@_-"/>
    <numFmt numFmtId="166" formatCode="#,##0.00_ ;[Red]\-#,##0.00\ "/>
    <numFmt numFmtId="167" formatCode="_-* #,##0.00\ [$€-1]_-;\-* #,##0.00\ [$€-1]_-;_-* &quot;-&quot;??\ [$€-1]_-"/>
  </numFmts>
  <fonts count="37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0"/>
      <name val="Arial Narrow"/>
      <family val="2"/>
    </font>
    <font>
      <sz val="12"/>
      <name val="Arial Narrow"/>
      <family val="2"/>
    </font>
    <font>
      <sz val="12"/>
      <color indexed="10"/>
      <name val="Arial Narrow"/>
      <family val="2"/>
    </font>
    <font>
      <b/>
      <sz val="12"/>
      <name val="Arial Narrow"/>
      <family val="2"/>
    </font>
    <font>
      <b/>
      <u/>
      <sz val="12"/>
      <color indexed="10"/>
      <name val="Arial Narrow"/>
      <family val="2"/>
    </font>
    <font>
      <b/>
      <u/>
      <sz val="12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12"/>
      <color indexed="10"/>
      <name val="Wingdings"/>
      <charset val="2"/>
    </font>
    <font>
      <b/>
      <u/>
      <vertAlign val="superscript"/>
      <sz val="12"/>
      <color indexed="10"/>
      <name val="Arial Narrow"/>
      <family val="2"/>
    </font>
    <font>
      <i/>
      <sz val="12"/>
      <name val="Arial Narrow"/>
      <family val="2"/>
    </font>
    <font>
      <i/>
      <sz val="9"/>
      <name val="Arial Narrow"/>
      <family val="2"/>
    </font>
    <font>
      <b/>
      <sz val="10"/>
      <name val="Wingdings"/>
      <charset val="2"/>
    </font>
    <font>
      <b/>
      <i/>
      <sz val="8"/>
      <name val="Arial Narrow"/>
      <family val="2"/>
    </font>
    <font>
      <b/>
      <sz val="12"/>
      <color rgb="FFFF0000"/>
      <name val="Arial Narrow"/>
      <family val="2"/>
    </font>
    <font>
      <b/>
      <sz val="12"/>
      <color theme="3" tint="0.39997558519241921"/>
      <name val="Arial Narrow"/>
      <family val="2"/>
    </font>
    <font>
      <b/>
      <sz val="12"/>
      <color rgb="FF00B050"/>
      <name val="Arial Narrow"/>
      <family val="2"/>
    </font>
    <font>
      <sz val="10"/>
      <color theme="1"/>
      <name val="Arial Narrow"/>
      <family val="2"/>
    </font>
    <font>
      <b/>
      <sz val="16"/>
      <color rgb="FFFF0000"/>
      <name val="Arial Narrow"/>
      <family val="2"/>
    </font>
    <font>
      <b/>
      <sz val="9"/>
      <color indexed="81"/>
      <name val="Tahoma"/>
      <family val="2"/>
    </font>
    <font>
      <sz val="22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sz val="9"/>
      <name val="Arial"/>
      <family val="2"/>
    </font>
    <font>
      <b/>
      <sz val="10"/>
      <color theme="1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color rgb="FFFF0000"/>
      <name val="Arial Narrow"/>
      <family val="2"/>
    </font>
    <font>
      <i/>
      <sz val="10"/>
      <color theme="1"/>
      <name val="Arial Narrow"/>
      <family val="2"/>
    </font>
    <font>
      <b/>
      <i/>
      <sz val="12"/>
      <name val="Arial Narrow"/>
      <family val="2"/>
    </font>
    <font>
      <b/>
      <sz val="9"/>
      <name val="Arial Narrow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167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8">
    <xf numFmtId="167" fontId="0" fillId="0" borderId="0" xfId="0"/>
    <xf numFmtId="166" fontId="2" fillId="0" borderId="0" xfId="0" applyNumberFormat="1" applyFont="1"/>
    <xf numFmtId="166" fontId="2" fillId="0" borderId="1" xfId="0" applyNumberFormat="1" applyFont="1" applyBorder="1"/>
    <xf numFmtId="166" fontId="4" fillId="0" borderId="0" xfId="0" applyNumberFormat="1" applyFont="1"/>
    <xf numFmtId="166" fontId="5" fillId="0" borderId="0" xfId="0" applyNumberFormat="1" applyFont="1" applyAlignment="1">
      <alignment horizontal="right"/>
    </xf>
    <xf numFmtId="166" fontId="6" fillId="0" borderId="0" xfId="0" applyNumberFormat="1" applyFont="1"/>
    <xf numFmtId="166" fontId="7" fillId="0" borderId="0" xfId="0" applyNumberFormat="1" applyFont="1"/>
    <xf numFmtId="166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 vertical="center"/>
    </xf>
    <xf numFmtId="39" fontId="4" fillId="0" borderId="2" xfId="3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wrapText="1"/>
    </xf>
    <xf numFmtId="39" fontId="6" fillId="0" borderId="2" xfId="3" applyNumberFormat="1" applyFont="1" applyBorder="1"/>
    <xf numFmtId="166" fontId="4" fillId="0" borderId="0" xfId="0" applyNumberFormat="1" applyFont="1" applyAlignment="1">
      <alignment vertical="center"/>
    </xf>
    <xf numFmtId="166" fontId="4" fillId="0" borderId="3" xfId="0" applyNumberFormat="1" applyFont="1" applyBorder="1" applyAlignment="1">
      <alignment vertical="center"/>
    </xf>
    <xf numFmtId="166" fontId="11" fillId="0" borderId="0" xfId="0" applyNumberFormat="1" applyFont="1" applyAlignment="1">
      <alignment vertical="center"/>
    </xf>
    <xf numFmtId="167" fontId="4" fillId="0" borderId="0" xfId="0" applyFont="1" applyAlignment="1">
      <alignment vertical="center"/>
    </xf>
    <xf numFmtId="167" fontId="6" fillId="0" borderId="0" xfId="0" applyFont="1" applyAlignment="1">
      <alignment vertical="center"/>
    </xf>
    <xf numFmtId="166" fontId="6" fillId="0" borderId="0" xfId="3" applyNumberFormat="1" applyFont="1" applyAlignment="1">
      <alignment vertical="center"/>
    </xf>
    <xf numFmtId="166" fontId="4" fillId="0" borderId="0" xfId="3" applyNumberFormat="1" applyFont="1" applyAlignment="1">
      <alignment vertical="center"/>
    </xf>
    <xf numFmtId="39" fontId="6" fillId="2" borderId="2" xfId="3" applyNumberFormat="1" applyFont="1" applyFill="1" applyBorder="1" applyAlignment="1">
      <alignment horizontal="center" vertical="center"/>
    </xf>
    <xf numFmtId="166" fontId="4" fillId="0" borderId="2" xfId="0" applyNumberFormat="1" applyFont="1" applyBorder="1" applyAlignment="1">
      <alignment vertical="center" wrapText="1"/>
    </xf>
    <xf numFmtId="167" fontId="4" fillId="0" borderId="0" xfId="0" applyFont="1" applyAlignment="1">
      <alignment horizontal="center" vertical="center"/>
    </xf>
    <xf numFmtId="167" fontId="4" fillId="0" borderId="2" xfId="0" applyFont="1" applyBorder="1" applyAlignment="1">
      <alignment horizontal="right" vertical="center"/>
    </xf>
    <xf numFmtId="167" fontId="4" fillId="0" borderId="2" xfId="0" applyFont="1" applyBorder="1" applyAlignment="1">
      <alignment horizontal="center" vertical="center"/>
    </xf>
    <xf numFmtId="167" fontId="6" fillId="0" borderId="2" xfId="0" applyFont="1" applyBorder="1" applyAlignment="1">
      <alignment horizontal="right" vertical="center"/>
    </xf>
    <xf numFmtId="166" fontId="6" fillId="2" borderId="2" xfId="3" applyNumberFormat="1" applyFont="1" applyFill="1" applyBorder="1" applyAlignment="1">
      <alignment vertical="center"/>
    </xf>
    <xf numFmtId="167" fontId="16" fillId="0" borderId="0" xfId="0" applyFont="1" applyAlignment="1">
      <alignment vertical="center" wrapText="1"/>
    </xf>
    <xf numFmtId="167" fontId="4" fillId="0" borderId="1" xfId="0" applyFont="1" applyBorder="1" applyAlignment="1">
      <alignment vertical="center"/>
    </xf>
    <xf numFmtId="167" fontId="16" fillId="0" borderId="0" xfId="0" applyFont="1" applyAlignment="1">
      <alignment horizontal="right" vertical="center"/>
    </xf>
    <xf numFmtId="9" fontId="4" fillId="0" borderId="0" xfId="4" applyFont="1" applyAlignment="1">
      <alignment vertical="center"/>
    </xf>
    <xf numFmtId="167" fontId="19" fillId="0" borderId="0" xfId="0" applyFont="1" applyAlignment="1">
      <alignment vertical="center"/>
    </xf>
    <xf numFmtId="167" fontId="20" fillId="0" borderId="0" xfId="0" applyFont="1" applyAlignment="1">
      <alignment vertical="center"/>
    </xf>
    <xf numFmtId="167" fontId="21" fillId="0" borderId="0" xfId="0" applyFont="1" applyAlignment="1">
      <alignment vertical="center"/>
    </xf>
    <xf numFmtId="167" fontId="6" fillId="0" borderId="2" xfId="0" applyFont="1" applyBorder="1" applyAlignment="1">
      <alignment vertical="center"/>
    </xf>
    <xf numFmtId="167" fontId="4" fillId="0" borderId="5" xfId="0" applyFont="1" applyBorder="1" applyAlignment="1">
      <alignment horizontal="right" vertical="center"/>
    </xf>
    <xf numFmtId="167" fontId="15" fillId="0" borderId="2" xfId="0" applyFont="1" applyBorder="1" applyAlignment="1">
      <alignment vertical="center"/>
    </xf>
    <xf numFmtId="166" fontId="4" fillId="0" borderId="2" xfId="0" applyNumberFormat="1" applyFont="1" applyBorder="1" applyAlignment="1">
      <alignment vertical="center"/>
    </xf>
    <xf numFmtId="166" fontId="6" fillId="0" borderId="2" xfId="0" applyNumberFormat="1" applyFont="1" applyBorder="1" applyAlignment="1">
      <alignment vertical="center"/>
    </xf>
    <xf numFmtId="167" fontId="12" fillId="3" borderId="0" xfId="0" applyFont="1" applyFill="1" applyAlignment="1">
      <alignment horizontal="center" vertical="center" wrapText="1"/>
    </xf>
    <xf numFmtId="167" fontId="22" fillId="4" borderId="0" xfId="0" applyFont="1" applyFill="1" applyAlignment="1">
      <alignment horizontal="center" vertical="center" wrapText="1"/>
    </xf>
    <xf numFmtId="167" fontId="22" fillId="5" borderId="0" xfId="0" applyFont="1" applyFill="1" applyAlignment="1">
      <alignment horizontal="center" vertical="center" wrapText="1"/>
    </xf>
    <xf numFmtId="167" fontId="12" fillId="0" borderId="0" xfId="0" applyFont="1" applyAlignment="1">
      <alignment vertical="center"/>
    </xf>
    <xf numFmtId="167" fontId="11" fillId="0" borderId="0" xfId="0" applyFont="1" applyAlignment="1">
      <alignment vertical="center"/>
    </xf>
    <xf numFmtId="167" fontId="4" fillId="0" borderId="2" xfId="0" applyFont="1" applyBorder="1" applyAlignment="1">
      <alignment horizontal="right" vertical="center" wrapText="1"/>
    </xf>
    <xf numFmtId="39" fontId="4" fillId="0" borderId="2" xfId="3" applyNumberFormat="1" applyFont="1" applyFill="1" applyBorder="1"/>
    <xf numFmtId="166" fontId="2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2" xfId="0" applyNumberFormat="1" applyFont="1" applyBorder="1"/>
    <xf numFmtId="166" fontId="4" fillId="0" borderId="2" xfId="0" applyNumberFormat="1" applyFont="1" applyBorder="1" applyAlignment="1">
      <alignment horizontal="left" vertical="center"/>
    </xf>
    <xf numFmtId="166" fontId="6" fillId="2" borderId="2" xfId="0" applyNumberFormat="1" applyFont="1" applyFill="1" applyBorder="1" applyAlignment="1">
      <alignment vertical="top"/>
    </xf>
    <xf numFmtId="166" fontId="6" fillId="2" borderId="2" xfId="0" applyNumberFormat="1" applyFont="1" applyFill="1" applyBorder="1"/>
    <xf numFmtId="167" fontId="8" fillId="0" borderId="0" xfId="0" applyFont="1" applyAlignment="1">
      <alignment horizontal="right" vertical="center"/>
    </xf>
    <xf numFmtId="167" fontId="19" fillId="0" borderId="0" xfId="0" applyFont="1" applyAlignment="1">
      <alignment horizontal="center" vertical="center"/>
    </xf>
    <xf numFmtId="167" fontId="19" fillId="0" borderId="0" xfId="0" applyFont="1" applyAlignment="1">
      <alignment horizontal="left" vertical="center"/>
    </xf>
    <xf numFmtId="166" fontId="4" fillId="0" borderId="4" xfId="3" applyNumberFormat="1" applyFont="1" applyBorder="1" applyAlignment="1">
      <alignment vertical="center"/>
    </xf>
    <xf numFmtId="166" fontId="19" fillId="0" borderId="0" xfId="0" applyNumberFormat="1" applyFont="1"/>
    <xf numFmtId="166" fontId="4" fillId="0" borderId="2" xfId="0" applyNumberFormat="1" applyFont="1" applyBorder="1" applyAlignment="1">
      <alignment horizontal="right" vertical="center" wrapText="1"/>
    </xf>
    <xf numFmtId="39" fontId="4" fillId="0" borderId="2" xfId="3" applyNumberFormat="1" applyFont="1" applyFill="1" applyBorder="1" applyAlignment="1">
      <alignment vertical="center"/>
    </xf>
    <xf numFmtId="166" fontId="4" fillId="0" borderId="2" xfId="0" quotePrefix="1" applyNumberFormat="1" applyFont="1" applyBorder="1" applyAlignment="1">
      <alignment horizontal="center" vertical="center"/>
    </xf>
    <xf numFmtId="39" fontId="15" fillId="0" borderId="2" xfId="3" applyNumberFormat="1" applyFont="1" applyFill="1" applyBorder="1"/>
    <xf numFmtId="39" fontId="15" fillId="0" borderId="2" xfId="3" applyNumberFormat="1" applyFont="1" applyBorder="1" applyAlignment="1">
      <alignment horizontal="center" vertical="center"/>
    </xf>
    <xf numFmtId="166" fontId="2" fillId="0" borderId="0" xfId="0" applyNumberFormat="1" applyFont="1" applyBorder="1"/>
    <xf numFmtId="166" fontId="19" fillId="0" borderId="2" xfId="0" applyNumberFormat="1" applyFont="1" applyBorder="1" applyAlignment="1">
      <alignment horizontal="center"/>
    </xf>
    <xf numFmtId="166" fontId="19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166" fontId="6" fillId="2" borderId="2" xfId="0" applyNumberFormat="1" applyFont="1" applyFill="1" applyBorder="1" applyAlignment="1">
      <alignment vertical="center"/>
    </xf>
    <xf numFmtId="166" fontId="6" fillId="0" borderId="0" xfId="0" applyNumberFormat="1" applyFont="1" applyAlignment="1">
      <alignment horizontal="right" vertical="center"/>
    </xf>
    <xf numFmtId="166" fontId="12" fillId="0" borderId="2" xfId="0" applyNumberFormat="1" applyFont="1" applyBorder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166" fontId="4" fillId="0" borderId="0" xfId="0" applyNumberFormat="1" applyFont="1" applyBorder="1" applyAlignment="1">
      <alignment horizontal="center" vertical="center"/>
    </xf>
    <xf numFmtId="166" fontId="9" fillId="0" borderId="0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167" fontId="12" fillId="0" borderId="2" xfId="0" applyNumberFormat="1" applyFont="1" applyBorder="1" applyAlignment="1">
      <alignment horizontal="center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/>
    </xf>
    <xf numFmtId="166" fontId="4" fillId="0" borderId="1" xfId="0" applyNumberFormat="1" applyFont="1" applyBorder="1" applyAlignment="1">
      <alignment vertical="center"/>
    </xf>
    <xf numFmtId="166" fontId="4" fillId="0" borderId="10" xfId="0" applyNumberFormat="1" applyFont="1" applyBorder="1" applyAlignment="1">
      <alignment vertical="center"/>
    </xf>
    <xf numFmtId="167" fontId="19" fillId="0" borderId="2" xfId="0" applyFont="1" applyBorder="1" applyAlignment="1">
      <alignment horizontal="center" vertical="center"/>
    </xf>
    <xf numFmtId="10" fontId="11" fillId="0" borderId="0" xfId="4" applyNumberFormat="1" applyFont="1" applyAlignment="1">
      <alignment vertical="center"/>
    </xf>
    <xf numFmtId="10" fontId="11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166" fontId="6" fillId="0" borderId="2" xfId="3" applyNumberFormat="1" applyFont="1" applyBorder="1" applyAlignment="1">
      <alignment vertical="center"/>
    </xf>
    <xf numFmtId="165" fontId="4" fillId="0" borderId="2" xfId="2" applyFont="1" applyBorder="1" applyAlignment="1">
      <alignment vertical="center"/>
    </xf>
    <xf numFmtId="165" fontId="4" fillId="0" borderId="0" xfId="2" applyFont="1" applyAlignment="1">
      <alignment vertical="center"/>
    </xf>
    <xf numFmtId="165" fontId="4" fillId="0" borderId="5" xfId="2" applyFont="1" applyBorder="1" applyAlignment="1">
      <alignment vertical="center"/>
    </xf>
    <xf numFmtId="165" fontId="6" fillId="0" borderId="2" xfId="2" applyFont="1" applyBorder="1" applyAlignment="1">
      <alignment vertical="center"/>
    </xf>
    <xf numFmtId="165" fontId="4" fillId="0" borderId="2" xfId="2" applyFont="1" applyFill="1" applyBorder="1" applyAlignment="1">
      <alignment vertical="center"/>
    </xf>
    <xf numFmtId="166" fontId="6" fillId="0" borderId="0" xfId="0" applyNumberFormat="1" applyFont="1" applyAlignment="1">
      <alignment horizontal="center" vertical="center"/>
    </xf>
    <xf numFmtId="166" fontId="4" fillId="0" borderId="0" xfId="0" quotePrefix="1" applyNumberFormat="1" applyFont="1" applyAlignment="1">
      <alignment vertical="center"/>
    </xf>
    <xf numFmtId="166" fontId="23" fillId="0" borderId="0" xfId="0" applyNumberFormat="1" applyFont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16" fillId="0" borderId="0" xfId="0" applyNumberFormat="1" applyFont="1" applyAlignment="1">
      <alignment vertical="center"/>
    </xf>
    <xf numFmtId="166" fontId="6" fillId="0" borderId="0" xfId="0" applyNumberFormat="1" applyFont="1" applyAlignment="1">
      <alignment horizontal="left" vertical="center"/>
    </xf>
    <xf numFmtId="39" fontId="4" fillId="0" borderId="2" xfId="3" applyNumberFormat="1" applyFont="1" applyFill="1" applyBorder="1" applyAlignment="1">
      <alignment horizontal="right" vertical="center"/>
    </xf>
    <xf numFmtId="39" fontId="6" fillId="0" borderId="2" xfId="3" applyNumberFormat="1" applyFont="1" applyFill="1" applyBorder="1" applyAlignment="1">
      <alignment horizontal="center" vertical="center"/>
    </xf>
    <xf numFmtId="167" fontId="4" fillId="0" borderId="0" xfId="0" applyFont="1" applyBorder="1" applyAlignment="1">
      <alignment horizontal="center" vertical="center"/>
    </xf>
    <xf numFmtId="167" fontId="4" fillId="0" borderId="0" xfId="0" applyFont="1" applyBorder="1" applyAlignment="1">
      <alignment horizontal="right" vertical="center" wrapText="1"/>
    </xf>
    <xf numFmtId="166" fontId="4" fillId="0" borderId="2" xfId="3" applyNumberFormat="1" applyFont="1" applyFill="1" applyBorder="1" applyAlignment="1">
      <alignment vertical="center"/>
    </xf>
    <xf numFmtId="39" fontId="4" fillId="0" borderId="10" xfId="3" applyNumberFormat="1" applyFont="1" applyFill="1" applyBorder="1"/>
    <xf numFmtId="165" fontId="4" fillId="0" borderId="0" xfId="2" applyNumberFormat="1" applyFont="1" applyAlignment="1">
      <alignment vertical="center"/>
    </xf>
    <xf numFmtId="165" fontId="4" fillId="0" borderId="0" xfId="2" applyNumberFormat="1" applyFont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7" fontId="0" fillId="0" borderId="0" xfId="0" applyAlignment="1">
      <alignment horizontal="center"/>
    </xf>
    <xf numFmtId="166" fontId="4" fillId="0" borderId="2" xfId="3" applyNumberFormat="1" applyFont="1" applyBorder="1" applyAlignment="1">
      <alignment horizontal="right" vertical="center"/>
    </xf>
    <xf numFmtId="165" fontId="4" fillId="0" borderId="0" xfId="2" applyNumberFormat="1" applyFont="1" applyAlignment="1">
      <alignment horizontal="center" vertical="center"/>
    </xf>
    <xf numFmtId="167" fontId="4" fillId="0" borderId="0" xfId="0" applyFont="1" applyAlignment="1">
      <alignment horizontal="center" vertical="center"/>
    </xf>
    <xf numFmtId="166" fontId="4" fillId="8" borderId="0" xfId="3" applyNumberFormat="1" applyFont="1" applyFill="1" applyAlignment="1" applyProtection="1">
      <alignment vertical="center"/>
      <protection locked="0"/>
    </xf>
    <xf numFmtId="166" fontId="4" fillId="8" borderId="4" xfId="3" applyNumberFormat="1" applyFont="1" applyFill="1" applyBorder="1" applyAlignment="1" applyProtection="1">
      <alignment vertical="center"/>
      <protection locked="0"/>
    </xf>
    <xf numFmtId="166" fontId="4" fillId="8" borderId="2" xfId="3" applyNumberFormat="1" applyFont="1" applyFill="1" applyBorder="1" applyAlignment="1" applyProtection="1">
      <alignment vertical="center"/>
      <protection locked="0"/>
    </xf>
    <xf numFmtId="39" fontId="4" fillId="8" borderId="2" xfId="3" applyNumberFormat="1" applyFont="1" applyFill="1" applyBorder="1" applyAlignment="1" applyProtection="1">
      <alignment vertical="center"/>
      <protection locked="0"/>
    </xf>
    <xf numFmtId="39" fontId="4" fillId="8" borderId="2" xfId="3" applyNumberFormat="1" applyFont="1" applyFill="1" applyBorder="1" applyProtection="1">
      <protection locked="0"/>
    </xf>
    <xf numFmtId="39" fontId="4" fillId="8" borderId="2" xfId="3" applyNumberFormat="1" applyFont="1" applyFill="1" applyBorder="1" applyAlignment="1" applyProtection="1">
      <alignment horizontal="right" vertical="center"/>
      <protection locked="0"/>
    </xf>
    <xf numFmtId="167" fontId="25" fillId="0" borderId="0" xfId="0" applyFont="1" applyAlignment="1">
      <alignment vertical="center"/>
    </xf>
    <xf numFmtId="167" fontId="1" fillId="0" borderId="0" xfId="0" applyFont="1" applyAlignment="1">
      <alignment horizontal="center" wrapText="1"/>
    </xf>
    <xf numFmtId="167" fontId="0" fillId="0" borderId="0" xfId="0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166" fontId="3" fillId="8" borderId="0" xfId="0" applyNumberFormat="1" applyFont="1" applyFill="1" applyBorder="1" applyAlignment="1">
      <alignment horizontal="right" vertical="center"/>
    </xf>
    <xf numFmtId="167" fontId="26" fillId="0" borderId="0" xfId="0" applyFont="1" applyAlignment="1">
      <alignment vertical="center"/>
    </xf>
    <xf numFmtId="167" fontId="0" fillId="0" borderId="0" xfId="0" applyAlignment="1">
      <alignment vertical="center" wrapText="1"/>
    </xf>
    <xf numFmtId="167" fontId="25" fillId="0" borderId="0" xfId="0" applyFont="1" applyAlignment="1">
      <alignment horizontal="right" vertical="center"/>
    </xf>
    <xf numFmtId="167" fontId="0" fillId="0" borderId="0" xfId="0" applyAlignment="1">
      <alignment horizontal="right" vertical="center" wrapText="1"/>
    </xf>
    <xf numFmtId="167" fontId="0" fillId="0" borderId="0" xfId="0" applyAlignment="1">
      <alignment horizontal="right"/>
    </xf>
    <xf numFmtId="167" fontId="28" fillId="0" borderId="0" xfId="0" applyFont="1" applyAlignment="1">
      <alignment vertical="center" wrapText="1"/>
    </xf>
    <xf numFmtId="167" fontId="28" fillId="0" borderId="0" xfId="0" applyFont="1" applyAlignment="1">
      <alignment horizontal="right" vertical="center" wrapText="1"/>
    </xf>
    <xf numFmtId="167" fontId="28" fillId="0" borderId="0" xfId="0" applyFont="1" applyAlignment="1">
      <alignment horizontal="center" vertical="center" wrapText="1"/>
    </xf>
    <xf numFmtId="167" fontId="12" fillId="0" borderId="0" xfId="0" applyFont="1" applyAlignment="1">
      <alignment vertical="center" wrapText="1"/>
    </xf>
    <xf numFmtId="167" fontId="12" fillId="0" borderId="0" xfId="0" applyFont="1" applyAlignment="1">
      <alignment horizontal="right" vertical="center" wrapText="1"/>
    </xf>
    <xf numFmtId="167" fontId="12" fillId="0" borderId="0" xfId="0" applyFont="1" applyAlignment="1">
      <alignment horizontal="center" vertical="center" wrapText="1"/>
    </xf>
    <xf numFmtId="167" fontId="12" fillId="10" borderId="2" xfId="0" applyFont="1" applyFill="1" applyBorder="1" applyAlignment="1">
      <alignment horizontal="center" vertical="center" wrapText="1"/>
    </xf>
    <xf numFmtId="167" fontId="12" fillId="5" borderId="2" xfId="0" applyFont="1" applyFill="1" applyBorder="1" applyAlignment="1">
      <alignment horizontal="center" vertical="center" wrapText="1"/>
    </xf>
    <xf numFmtId="167" fontId="29" fillId="11" borderId="2" xfId="0" applyFont="1" applyFill="1" applyBorder="1" applyAlignment="1">
      <alignment horizontal="center" vertical="center" wrapText="1"/>
    </xf>
    <xf numFmtId="14" fontId="30" fillId="0" borderId="0" xfId="0" applyNumberFormat="1" applyFont="1" applyAlignment="1">
      <alignment horizontal="right" vertical="center" wrapText="1"/>
    </xf>
    <xf numFmtId="44" fontId="12" fillId="10" borderId="2" xfId="3" applyNumberFormat="1" applyFont="1" applyFill="1" applyBorder="1" applyAlignment="1">
      <alignment vertical="center" wrapText="1"/>
    </xf>
    <xf numFmtId="44" fontId="12" fillId="0" borderId="0" xfId="3" applyNumberFormat="1" applyFont="1" applyAlignment="1">
      <alignment vertical="center" wrapText="1"/>
    </xf>
    <xf numFmtId="44" fontId="12" fillId="5" borderId="2" xfId="3" applyNumberFormat="1" applyFont="1" applyFill="1" applyBorder="1" applyAlignment="1">
      <alignment vertical="center" wrapText="1"/>
    </xf>
    <xf numFmtId="44" fontId="29" fillId="11" borderId="2" xfId="3" applyNumberFormat="1" applyFont="1" applyFill="1" applyBorder="1" applyAlignment="1">
      <alignment vertical="center" wrapText="1"/>
    </xf>
    <xf numFmtId="44" fontId="29" fillId="0" borderId="0" xfId="3" applyNumberFormat="1" applyFont="1" applyAlignment="1">
      <alignment vertical="center" wrapText="1"/>
    </xf>
    <xf numFmtId="44" fontId="12" fillId="10" borderId="0" xfId="3" applyNumberFormat="1" applyFont="1" applyFill="1" applyAlignment="1">
      <alignment vertical="center" wrapText="1"/>
    </xf>
    <xf numFmtId="44" fontId="12" fillId="5" borderId="0" xfId="3" applyNumberFormat="1" applyFont="1" applyFill="1" applyAlignment="1">
      <alignment vertical="center" wrapText="1"/>
    </xf>
    <xf numFmtId="44" fontId="29" fillId="11" borderId="0" xfId="3" applyNumberFormat="1" applyFont="1" applyFill="1" applyAlignment="1">
      <alignment vertical="center" wrapText="1"/>
    </xf>
    <xf numFmtId="167" fontId="31" fillId="0" borderId="0" xfId="0" applyFont="1" applyAlignment="1">
      <alignment horizontal="right" vertical="center" wrapText="1"/>
    </xf>
    <xf numFmtId="44" fontId="32" fillId="0" borderId="0" xfId="0" applyNumberFormat="1" applyFont="1" applyAlignment="1">
      <alignment horizontal="right" vertical="center" wrapText="1"/>
    </xf>
    <xf numFmtId="44" fontId="12" fillId="9" borderId="2" xfId="3" applyNumberFormat="1" applyFont="1" applyFill="1" applyBorder="1" applyAlignment="1">
      <alignment vertical="center" wrapText="1"/>
    </xf>
    <xf numFmtId="44" fontId="30" fillId="10" borderId="2" xfId="3" applyNumberFormat="1" applyFont="1" applyFill="1" applyBorder="1" applyAlignment="1">
      <alignment vertical="center" wrapText="1"/>
    </xf>
    <xf numFmtId="44" fontId="30" fillId="5" borderId="2" xfId="3" applyNumberFormat="1" applyFont="1" applyFill="1" applyBorder="1" applyAlignment="1">
      <alignment vertical="center" wrapText="1"/>
    </xf>
    <xf numFmtId="167" fontId="33" fillId="0" borderId="0" xfId="0" applyFont="1" applyAlignment="1">
      <alignment horizontal="right" vertical="center" wrapText="1"/>
    </xf>
    <xf numFmtId="167" fontId="33" fillId="0" borderId="0" xfId="0" applyFont="1" applyAlignment="1">
      <alignment horizontal="right" vertical="center"/>
    </xf>
    <xf numFmtId="44" fontId="12" fillId="5" borderId="9" xfId="3" applyNumberFormat="1" applyFont="1" applyFill="1" applyBorder="1" applyAlignment="1">
      <alignment vertical="center" wrapText="1"/>
    </xf>
    <xf numFmtId="167" fontId="12" fillId="0" borderId="0" xfId="0" applyFont="1" applyAlignment="1">
      <alignment horizontal="center"/>
    </xf>
    <xf numFmtId="167" fontId="12" fillId="0" borderId="0" xfId="0" applyFont="1"/>
    <xf numFmtId="39" fontId="12" fillId="0" borderId="0" xfId="0" applyNumberFormat="1" applyFont="1" applyAlignment="1">
      <alignment horizontal="center"/>
    </xf>
    <xf numFmtId="167" fontId="12" fillId="0" borderId="7" xfId="0" quotePrefix="1" applyFont="1" applyBorder="1" applyAlignment="1">
      <alignment horizontal="center" vertical="center"/>
    </xf>
    <xf numFmtId="167" fontId="12" fillId="0" borderId="8" xfId="0" applyFont="1" applyBorder="1" applyAlignment="1">
      <alignment horizontal="center" vertical="center" wrapText="1"/>
    </xf>
    <xf numFmtId="167" fontId="12" fillId="0" borderId="12" xfId="0" applyFont="1" applyBorder="1"/>
    <xf numFmtId="39" fontId="12" fillId="0" borderId="11" xfId="0" applyNumberFormat="1" applyFont="1" applyBorder="1" applyAlignment="1">
      <alignment horizontal="center"/>
    </xf>
    <xf numFmtId="39" fontId="12" fillId="7" borderId="13" xfId="0" applyNumberFormat="1" applyFont="1" applyFill="1" applyBorder="1"/>
    <xf numFmtId="167" fontId="12" fillId="0" borderId="3" xfId="0" applyFont="1" applyBorder="1"/>
    <xf numFmtId="39" fontId="12" fillId="0" borderId="0" xfId="0" applyNumberFormat="1" applyFont="1" applyBorder="1" applyAlignment="1">
      <alignment horizontal="center"/>
    </xf>
    <xf numFmtId="39" fontId="12" fillId="0" borderId="14" xfId="0" applyNumberFormat="1" applyFont="1" applyBorder="1"/>
    <xf numFmtId="167" fontId="12" fillId="0" borderId="15" xfId="0" applyFont="1" applyBorder="1"/>
    <xf numFmtId="39" fontId="12" fillId="0" borderId="4" xfId="0" applyNumberFormat="1" applyFont="1" applyBorder="1" applyAlignment="1">
      <alignment horizontal="center"/>
    </xf>
    <xf numFmtId="39" fontId="12" fillId="6" borderId="14" xfId="0" applyNumberFormat="1" applyFont="1" applyFill="1" applyBorder="1"/>
    <xf numFmtId="39" fontId="12" fillId="0" borderId="0" xfId="0" applyNumberFormat="1" applyFont="1"/>
    <xf numFmtId="167" fontId="12" fillId="6" borderId="6" xfId="0" applyFont="1" applyFill="1" applyBorder="1"/>
    <xf numFmtId="167" fontId="12" fillId="0" borderId="7" xfId="0" quotePrefix="1" applyFont="1" applyBorder="1" applyAlignment="1">
      <alignment horizontal="center"/>
    </xf>
    <xf numFmtId="39" fontId="12" fillId="7" borderId="8" xfId="0" applyNumberFormat="1" applyFont="1" applyFill="1" applyBorder="1"/>
    <xf numFmtId="167" fontId="12" fillId="0" borderId="6" xfId="0" applyFont="1" applyBorder="1"/>
    <xf numFmtId="39" fontId="12" fillId="8" borderId="8" xfId="0" applyNumberFormat="1" applyFont="1" applyFill="1" applyBorder="1" applyProtection="1">
      <protection locked="0"/>
    </xf>
    <xf numFmtId="167" fontId="12" fillId="0" borderId="0" xfId="0" quotePrefix="1" applyFont="1" applyAlignment="1">
      <alignment horizontal="center" vertical="center"/>
    </xf>
    <xf numFmtId="39" fontId="12" fillId="0" borderId="11" xfId="0" applyNumberFormat="1" applyFont="1" applyBorder="1" applyAlignment="1">
      <alignment vertical="center"/>
    </xf>
    <xf numFmtId="167" fontId="12" fillId="0" borderId="0" xfId="0" applyFont="1" applyAlignment="1">
      <alignment horizontal="center" wrapText="1"/>
    </xf>
    <xf numFmtId="167" fontId="3" fillId="2" borderId="0" xfId="0" quotePrefix="1" applyFont="1" applyFill="1" applyAlignment="1">
      <alignment horizontal="center" vertical="center" wrapText="1"/>
    </xf>
    <xf numFmtId="44" fontId="0" fillId="0" borderId="0" xfId="0" applyNumberFormat="1" applyAlignment="1">
      <alignment vertical="center" wrapText="1"/>
    </xf>
    <xf numFmtId="166" fontId="4" fillId="8" borderId="2" xfId="0" applyNumberFormat="1" applyFont="1" applyFill="1" applyBorder="1" applyAlignment="1">
      <alignment vertical="center"/>
    </xf>
    <xf numFmtId="166" fontId="4" fillId="9" borderId="2" xfId="0" applyNumberFormat="1" applyFont="1" applyFill="1" applyBorder="1" applyAlignment="1" applyProtection="1">
      <alignment vertical="center"/>
      <protection locked="0"/>
    </xf>
    <xf numFmtId="166" fontId="6" fillId="2" borderId="5" xfId="0" applyNumberFormat="1" applyFont="1" applyFill="1" applyBorder="1" applyAlignment="1">
      <alignment vertical="center"/>
    </xf>
    <xf numFmtId="167" fontId="4" fillId="0" borderId="0" xfId="0" applyNumberFormat="1" applyFont="1" applyBorder="1" applyAlignment="1">
      <alignment horizontal="center" vertical="center"/>
    </xf>
    <xf numFmtId="167" fontId="27" fillId="0" borderId="0" xfId="0" applyFont="1" applyAlignment="1">
      <alignment vertical="center"/>
    </xf>
    <xf numFmtId="167" fontId="6" fillId="6" borderId="2" xfId="0" applyFont="1" applyFill="1" applyBorder="1" applyAlignment="1">
      <alignment horizontal="right" vertical="center"/>
    </xf>
    <xf numFmtId="166" fontId="27" fillId="0" borderId="0" xfId="0" applyNumberFormat="1" applyFont="1"/>
    <xf numFmtId="167" fontId="15" fillId="0" borderId="0" xfId="0" applyFont="1" applyAlignment="1">
      <alignment vertical="center"/>
    </xf>
    <xf numFmtId="14" fontId="34" fillId="8" borderId="0" xfId="3" applyNumberFormat="1" applyFont="1" applyFill="1" applyAlignment="1" applyProtection="1">
      <alignment horizontal="center" vertical="center"/>
      <protection locked="0"/>
    </xf>
    <xf numFmtId="166" fontId="35" fillId="8" borderId="0" xfId="0" applyNumberFormat="1" applyFont="1" applyFill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 wrapText="1"/>
    </xf>
    <xf numFmtId="167" fontId="6" fillId="0" borderId="0" xfId="0" applyFont="1" applyBorder="1" applyAlignment="1">
      <alignment horizontal="right" vertical="center"/>
    </xf>
    <xf numFmtId="166" fontId="6" fillId="6" borderId="2" xfId="3" applyNumberFormat="1" applyFont="1" applyFill="1" applyBorder="1" applyAlignment="1" applyProtection="1">
      <alignment vertical="center"/>
      <protection locked="0"/>
    </xf>
    <xf numFmtId="166" fontId="6" fillId="12" borderId="2" xfId="0" applyNumberFormat="1" applyFont="1" applyFill="1" applyBorder="1" applyAlignment="1">
      <alignment vertical="center"/>
    </xf>
    <xf numFmtId="14" fontId="6" fillId="8" borderId="0" xfId="0" applyNumberFormat="1" applyFont="1" applyFill="1" applyAlignment="1">
      <alignment vertical="center"/>
    </xf>
    <xf numFmtId="39" fontId="12" fillId="0" borderId="11" xfId="0" applyNumberFormat="1" applyFont="1" applyFill="1" applyBorder="1" applyAlignment="1" applyProtection="1">
      <alignment vertical="center"/>
      <protection locked="0"/>
    </xf>
    <xf numFmtId="39" fontId="12" fillId="8" borderId="2" xfId="0" applyNumberFormat="1" applyFont="1" applyFill="1" applyBorder="1" applyProtection="1">
      <protection locked="0"/>
    </xf>
    <xf numFmtId="39" fontId="3" fillId="2" borderId="11" xfId="0" applyNumberFormat="1" applyFont="1" applyFill="1" applyBorder="1" applyAlignment="1" applyProtection="1">
      <alignment vertical="center"/>
      <protection locked="0"/>
    </xf>
    <xf numFmtId="44" fontId="12" fillId="13" borderId="2" xfId="3" applyNumberFormat="1" applyFont="1" applyFill="1" applyBorder="1" applyAlignment="1">
      <alignment vertical="center" wrapText="1"/>
    </xf>
    <xf numFmtId="44" fontId="12" fillId="13" borderId="0" xfId="3" applyNumberFormat="1" applyFont="1" applyFill="1" applyAlignment="1">
      <alignment vertical="center" wrapText="1"/>
    </xf>
    <xf numFmtId="44" fontId="30" fillId="13" borderId="2" xfId="3" applyNumberFormat="1" applyFont="1" applyFill="1" applyBorder="1" applyAlignment="1">
      <alignment vertical="center" wrapText="1"/>
    </xf>
    <xf numFmtId="167" fontId="12" fillId="6" borderId="2" xfId="0" applyFont="1" applyFill="1" applyBorder="1"/>
    <xf numFmtId="39" fontId="12" fillId="7" borderId="2" xfId="0" applyNumberFormat="1" applyFont="1" applyFill="1" applyBorder="1"/>
    <xf numFmtId="167" fontId="12" fillId="0" borderId="2" xfId="0" applyFont="1" applyBorder="1" applyAlignment="1">
      <alignment horizontal="center"/>
    </xf>
    <xf numFmtId="167" fontId="12" fillId="0" borderId="7" xfId="0" applyFont="1" applyBorder="1" applyAlignment="1">
      <alignment horizontal="center"/>
    </xf>
    <xf numFmtId="167" fontId="12" fillId="0" borderId="0" xfId="0" applyFont="1" applyFill="1" applyBorder="1" applyAlignment="1">
      <alignment horizontal="center"/>
    </xf>
    <xf numFmtId="39" fontId="12" fillId="0" borderId="0" xfId="0" applyNumberFormat="1" applyFont="1" applyFill="1" applyBorder="1" applyAlignment="1" applyProtection="1">
      <alignment vertical="center"/>
      <protection locked="0"/>
    </xf>
    <xf numFmtId="167" fontId="26" fillId="0" borderId="0" xfId="0" applyFont="1" applyFill="1" applyAlignment="1">
      <alignment vertical="center"/>
    </xf>
    <xf numFmtId="167" fontId="4" fillId="0" borderId="0" xfId="0" applyFont="1" applyFill="1" applyAlignment="1">
      <alignment vertical="center"/>
    </xf>
    <xf numFmtId="167" fontId="22" fillId="0" borderId="0" xfId="0" applyFont="1" applyFill="1" applyAlignment="1">
      <alignment horizontal="center" vertical="center" wrapText="1"/>
    </xf>
    <xf numFmtId="167" fontId="11" fillId="0" borderId="0" xfId="0" applyFont="1" applyFill="1" applyAlignment="1">
      <alignment vertical="center"/>
    </xf>
    <xf numFmtId="2" fontId="11" fillId="0" borderId="0" xfId="0" applyNumberFormat="1" applyFont="1" applyFill="1" applyAlignment="1">
      <alignment horizontal="center" vertical="center"/>
    </xf>
    <xf numFmtId="167" fontId="11" fillId="0" borderId="0" xfId="0" applyFont="1" applyFill="1" applyAlignment="1">
      <alignment horizontal="center" vertical="center"/>
    </xf>
    <xf numFmtId="167" fontId="30" fillId="0" borderId="8" xfId="0" applyFont="1" applyBorder="1" applyAlignment="1">
      <alignment horizontal="center" vertical="center"/>
    </xf>
    <xf numFmtId="2" fontId="11" fillId="4" borderId="0" xfId="0" applyNumberFormat="1" applyFont="1" applyFill="1" applyAlignment="1">
      <alignment horizontal="center" vertical="center"/>
    </xf>
    <xf numFmtId="2" fontId="11" fillId="5" borderId="0" xfId="0" applyNumberFormat="1" applyFont="1" applyFill="1" applyAlignment="1">
      <alignment horizontal="center" vertical="center"/>
    </xf>
    <xf numFmtId="10" fontId="11" fillId="3" borderId="0" xfId="4" applyNumberFormat="1" applyFont="1" applyFill="1" applyAlignment="1">
      <alignment horizontal="center" vertical="center"/>
    </xf>
    <xf numFmtId="167" fontId="11" fillId="5" borderId="0" xfId="0" applyFont="1" applyFill="1" applyAlignment="1">
      <alignment horizontal="center" vertical="center"/>
    </xf>
    <xf numFmtId="167" fontId="21" fillId="0" borderId="2" xfId="0" applyFont="1" applyBorder="1" applyAlignment="1">
      <alignment horizontal="center" vertical="center"/>
    </xf>
    <xf numFmtId="166" fontId="6" fillId="0" borderId="2" xfId="3" applyNumberFormat="1" applyFont="1" applyBorder="1" applyAlignment="1">
      <alignment horizontal="center" vertical="center"/>
    </xf>
    <xf numFmtId="167" fontId="10" fillId="0" borderId="0" xfId="0" applyFont="1" applyAlignment="1">
      <alignment horizontal="center" vertical="center" wrapText="1"/>
    </xf>
    <xf numFmtId="167" fontId="6" fillId="2" borderId="6" xfId="0" applyFont="1" applyFill="1" applyBorder="1" applyAlignment="1">
      <alignment horizontal="right" vertical="center"/>
    </xf>
    <xf numFmtId="167" fontId="6" fillId="2" borderId="8" xfId="0" applyFont="1" applyFill="1" applyBorder="1" applyAlignment="1">
      <alignment horizontal="right" vertical="center"/>
    </xf>
    <xf numFmtId="167" fontId="6" fillId="0" borderId="2" xfId="0" applyFont="1" applyBorder="1" applyAlignment="1">
      <alignment horizontal="right" vertical="center"/>
    </xf>
    <xf numFmtId="167" fontId="6" fillId="2" borderId="6" xfId="0" applyFont="1" applyFill="1" applyBorder="1" applyAlignment="1">
      <alignment horizontal="center" vertical="center"/>
    </xf>
    <xf numFmtId="167" fontId="6" fillId="2" borderId="7" xfId="0" applyFont="1" applyFill="1" applyBorder="1" applyAlignment="1">
      <alignment horizontal="center" vertical="center"/>
    </xf>
    <xf numFmtId="167" fontId="6" fillId="2" borderId="8" xfId="0" applyFont="1" applyFill="1" applyBorder="1" applyAlignment="1">
      <alignment horizontal="center" vertical="center"/>
    </xf>
    <xf numFmtId="165" fontId="4" fillId="0" borderId="0" xfId="2" applyNumberFormat="1" applyFont="1" applyAlignment="1">
      <alignment horizontal="center" vertical="center"/>
    </xf>
    <xf numFmtId="167" fontId="4" fillId="0" borderId="0" xfId="0" applyFont="1" applyAlignment="1">
      <alignment horizontal="center" vertical="center"/>
    </xf>
    <xf numFmtId="166" fontId="4" fillId="0" borderId="2" xfId="0" applyNumberFormat="1" applyFont="1" applyBorder="1" applyAlignment="1">
      <alignment horizontal="right"/>
    </xf>
    <xf numFmtId="166" fontId="4" fillId="0" borderId="6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6" fontId="4" fillId="0" borderId="6" xfId="0" applyNumberFormat="1" applyFont="1" applyBorder="1" applyAlignment="1">
      <alignment horizontal="center" vertical="center" wrapText="1"/>
    </xf>
    <xf numFmtId="166" fontId="4" fillId="0" borderId="8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/>
    </xf>
    <xf numFmtId="166" fontId="6" fillId="0" borderId="6" xfId="0" applyNumberFormat="1" applyFont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167" fontId="12" fillId="0" borderId="6" xfId="0" applyFont="1" applyBorder="1" applyAlignment="1">
      <alignment horizontal="center" vertical="center" wrapText="1"/>
    </xf>
    <xf numFmtId="167" fontId="12" fillId="0" borderId="7" xfId="0" applyFont="1" applyBorder="1" applyAlignment="1">
      <alignment horizontal="center" vertical="center" wrapText="1"/>
    </xf>
    <xf numFmtId="167" fontId="27" fillId="0" borderId="0" xfId="0" applyFont="1" applyAlignment="1">
      <alignment horizontal="center" vertical="center"/>
    </xf>
    <xf numFmtId="39" fontId="12" fillId="7" borderId="0" xfId="0" applyNumberFormat="1" applyFont="1" applyFill="1" applyAlignment="1">
      <alignment horizontal="center"/>
    </xf>
    <xf numFmtId="39" fontId="12" fillId="8" borderId="2" xfId="0" applyNumberFormat="1" applyFont="1" applyFill="1" applyBorder="1" applyAlignment="1" applyProtection="1">
      <alignment horizontal="right" vertical="center"/>
      <protection locked="0"/>
    </xf>
    <xf numFmtId="39" fontId="12" fillId="6" borderId="0" xfId="0" applyNumberFormat="1" applyFont="1" applyFill="1" applyAlignment="1">
      <alignment horizontal="center"/>
    </xf>
    <xf numFmtId="167" fontId="12" fillId="0" borderId="6" xfId="0" applyFont="1" applyBorder="1" applyAlignment="1">
      <alignment horizontal="center" vertical="center"/>
    </xf>
    <xf numFmtId="167" fontId="12" fillId="0" borderId="7" xfId="0" applyFont="1" applyBorder="1" applyAlignment="1">
      <alignment horizontal="center" vertical="center"/>
    </xf>
    <xf numFmtId="167" fontId="12" fillId="0" borderId="12" xfId="0" applyFont="1" applyBorder="1" applyAlignment="1">
      <alignment horizontal="left" vertical="center"/>
    </xf>
    <xf numFmtId="167" fontId="12" fillId="0" borderId="3" xfId="0" applyFont="1" applyBorder="1" applyAlignment="1">
      <alignment horizontal="left" vertical="center"/>
    </xf>
    <xf numFmtId="167" fontId="12" fillId="0" borderId="15" xfId="0" applyFont="1" applyBorder="1" applyAlignment="1">
      <alignment horizontal="left" vertical="center"/>
    </xf>
    <xf numFmtId="167" fontId="12" fillId="0" borderId="11" xfId="0" quotePrefix="1" applyFont="1" applyBorder="1" applyAlignment="1">
      <alignment horizontal="center" vertical="center"/>
    </xf>
    <xf numFmtId="167" fontId="12" fillId="0" borderId="0" xfId="0" quotePrefix="1" applyFont="1" applyBorder="1" applyAlignment="1">
      <alignment horizontal="center" vertical="center"/>
    </xf>
    <xf numFmtId="167" fontId="12" fillId="0" borderId="4" xfId="0" quotePrefix="1" applyFont="1" applyBorder="1" applyAlignment="1">
      <alignment horizontal="center" vertical="center"/>
    </xf>
    <xf numFmtId="39" fontId="12" fillId="8" borderId="13" xfId="0" applyNumberFormat="1" applyFont="1" applyFill="1" applyBorder="1" applyAlignment="1" applyProtection="1">
      <alignment horizontal="right" vertical="center"/>
      <protection locked="0"/>
    </xf>
    <xf numFmtId="39" fontId="12" fillId="8" borderId="1" xfId="0" applyNumberFormat="1" applyFont="1" applyFill="1" applyBorder="1" applyAlignment="1" applyProtection="1">
      <alignment horizontal="right" vertical="center"/>
      <protection locked="0"/>
    </xf>
    <xf numFmtId="39" fontId="12" fillId="8" borderId="14" xfId="0" applyNumberFormat="1" applyFont="1" applyFill="1" applyBorder="1" applyAlignment="1" applyProtection="1">
      <alignment horizontal="right" vertical="center"/>
      <protection locked="0"/>
    </xf>
    <xf numFmtId="167" fontId="12" fillId="0" borderId="0" xfId="0" applyFont="1" applyAlignment="1">
      <alignment horizontal="right"/>
    </xf>
    <xf numFmtId="167" fontId="12" fillId="5" borderId="6" xfId="0" applyFont="1" applyFill="1" applyBorder="1" applyAlignment="1">
      <alignment horizontal="center" vertical="center" wrapText="1"/>
    </xf>
    <xf numFmtId="167" fontId="12" fillId="5" borderId="8" xfId="0" applyFont="1" applyFill="1" applyBorder="1" applyAlignment="1">
      <alignment horizontal="center" vertical="center" wrapText="1"/>
    </xf>
    <xf numFmtId="167" fontId="12" fillId="5" borderId="5" xfId="0" applyFont="1" applyFill="1" applyBorder="1" applyAlignment="1">
      <alignment horizontal="center" vertical="center" wrapText="1"/>
    </xf>
    <xf numFmtId="167" fontId="12" fillId="5" borderId="9" xfId="0" applyFont="1" applyFill="1" applyBorder="1" applyAlignment="1">
      <alignment horizontal="center" vertical="center" wrapText="1"/>
    </xf>
    <xf numFmtId="49" fontId="29" fillId="10" borderId="6" xfId="0" applyNumberFormat="1" applyFont="1" applyFill="1" applyBorder="1" applyAlignment="1">
      <alignment horizontal="center" vertical="center" wrapText="1"/>
    </xf>
    <xf numFmtId="49" fontId="29" fillId="10" borderId="7" xfId="0" applyNumberFormat="1" applyFont="1" applyFill="1" applyBorder="1" applyAlignment="1">
      <alignment horizontal="center" vertical="center" wrapText="1"/>
    </xf>
    <xf numFmtId="49" fontId="29" fillId="10" borderId="8" xfId="0" applyNumberFormat="1" applyFont="1" applyFill="1" applyBorder="1" applyAlignment="1">
      <alignment horizontal="center" vertical="center" wrapText="1"/>
    </xf>
    <xf numFmtId="49" fontId="29" fillId="5" borderId="6" xfId="0" applyNumberFormat="1" applyFont="1" applyFill="1" applyBorder="1" applyAlignment="1">
      <alignment horizontal="center" vertical="center" wrapText="1"/>
    </xf>
    <xf numFmtId="49" fontId="29" fillId="5" borderId="7" xfId="0" applyNumberFormat="1" applyFont="1" applyFill="1" applyBorder="1" applyAlignment="1">
      <alignment horizontal="center" vertical="center" wrapText="1"/>
    </xf>
    <xf numFmtId="49" fontId="29" fillId="5" borderId="8" xfId="0" applyNumberFormat="1" applyFont="1" applyFill="1" applyBorder="1" applyAlignment="1">
      <alignment horizontal="center" vertical="center" wrapText="1"/>
    </xf>
    <xf numFmtId="167" fontId="29" fillId="11" borderId="12" xfId="0" applyFont="1" applyFill="1" applyBorder="1" applyAlignment="1">
      <alignment horizontal="center" vertical="center" wrapText="1"/>
    </xf>
    <xf numFmtId="167" fontId="29" fillId="11" borderId="13" xfId="0" applyFont="1" applyFill="1" applyBorder="1" applyAlignment="1">
      <alignment horizontal="center" vertical="center" wrapText="1"/>
    </xf>
    <xf numFmtId="167" fontId="29" fillId="11" borderId="15" xfId="0" applyFont="1" applyFill="1" applyBorder="1" applyAlignment="1">
      <alignment horizontal="center" vertical="center" wrapText="1"/>
    </xf>
    <xf numFmtId="167" fontId="29" fillId="11" borderId="14" xfId="0" applyFont="1" applyFill="1" applyBorder="1" applyAlignment="1">
      <alignment horizontal="center" vertical="center" wrapText="1"/>
    </xf>
    <xf numFmtId="167" fontId="12" fillId="10" borderId="6" xfId="0" applyFont="1" applyFill="1" applyBorder="1" applyAlignment="1">
      <alignment horizontal="center" vertical="center" wrapText="1"/>
    </xf>
    <xf numFmtId="167" fontId="12" fillId="10" borderId="7" xfId="0" applyFont="1" applyFill="1" applyBorder="1" applyAlignment="1">
      <alignment horizontal="center" vertical="center" wrapText="1"/>
    </xf>
    <xf numFmtId="167" fontId="12" fillId="10" borderId="8" xfId="0" applyFont="1" applyFill="1" applyBorder="1" applyAlignment="1">
      <alignment horizontal="center" vertical="center" wrapText="1"/>
    </xf>
    <xf numFmtId="167" fontId="12" fillId="10" borderId="5" xfId="0" applyFont="1" applyFill="1" applyBorder="1" applyAlignment="1">
      <alignment horizontal="center" vertical="center" wrapText="1"/>
    </xf>
    <xf numFmtId="167" fontId="12" fillId="10" borderId="9" xfId="0" applyFont="1" applyFill="1" applyBorder="1" applyAlignment="1">
      <alignment horizontal="center" vertical="center" wrapText="1"/>
    </xf>
    <xf numFmtId="49" fontId="29" fillId="13" borderId="2" xfId="0" applyNumberFormat="1" applyFont="1" applyFill="1" applyBorder="1" applyAlignment="1">
      <alignment horizontal="center" vertical="center" wrapText="1"/>
    </xf>
    <xf numFmtId="167" fontId="12" fillId="13" borderId="16" xfId="0" applyFont="1" applyFill="1" applyBorder="1" applyAlignment="1">
      <alignment horizontal="center" vertical="center" wrapText="1"/>
    </xf>
    <xf numFmtId="167" fontId="12" fillId="13" borderId="9" xfId="0" applyFont="1" applyFill="1" applyBorder="1" applyAlignment="1">
      <alignment horizontal="center" vertical="center" wrapText="1"/>
    </xf>
    <xf numFmtId="167" fontId="12" fillId="13" borderId="2" xfId="0" applyFont="1" applyFill="1" applyBorder="1" applyAlignment="1">
      <alignment horizontal="center" vertical="center" wrapText="1"/>
    </xf>
  </cellXfs>
  <cellStyles count="5">
    <cellStyle name="Euro" xfId="1"/>
    <cellStyle name="Milliers" xfId="2" builtinId="3"/>
    <cellStyle name="Monétaire" xfId="3" builtinId="4"/>
    <cellStyle name="Normal" xfId="0" builtinId="0"/>
    <cellStyle name="Pourcentage" xfId="4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rgb="FFFFFF00"/>
    <pageSetUpPr fitToPage="1"/>
  </sheetPr>
  <dimension ref="A1:V48"/>
  <sheetViews>
    <sheetView tabSelected="1" view="pageLayout" zoomScale="80" zoomScalePageLayoutView="80" workbookViewId="0">
      <selection activeCell="O8" sqref="O8"/>
    </sheetView>
  </sheetViews>
  <sheetFormatPr baseColWidth="10" defaultColWidth="11.44140625" defaultRowHeight="15.6" x14ac:dyDescent="0.25"/>
  <cols>
    <col min="1" max="1" width="11.44140625" style="16"/>
    <col min="2" max="2" width="11.44140625" style="15"/>
    <col min="3" max="3" width="14.88671875" style="18" customWidth="1"/>
    <col min="4" max="4" width="12.109375" style="15" bestFit="1" customWidth="1"/>
    <col min="5" max="7" width="15.5546875" style="15" customWidth="1"/>
    <col min="8" max="8" width="5" style="208" customWidth="1"/>
    <col min="9" max="9" width="11.5546875" style="15" bestFit="1" customWidth="1"/>
    <col min="10" max="10" width="7" style="15" customWidth="1"/>
    <col min="11" max="12" width="4" style="15" customWidth="1"/>
    <col min="13" max="13" width="14.88671875" style="15" customWidth="1"/>
    <col min="14" max="14" width="13.109375" style="15" customWidth="1"/>
    <col min="15" max="15" width="13.44140625" style="15" customWidth="1"/>
    <col min="16" max="16" width="19.33203125" style="15" customWidth="1"/>
    <col min="17" max="16384" width="11.44140625" style="15"/>
  </cols>
  <sheetData>
    <row r="1" spans="1:22" ht="15.75" customHeight="1" x14ac:dyDescent="0.25">
      <c r="A1" s="120"/>
      <c r="B1" s="120"/>
      <c r="C1" s="120"/>
      <c r="D1" s="120"/>
      <c r="E1" s="120"/>
      <c r="F1" s="120"/>
      <c r="G1" s="120"/>
      <c r="H1" s="207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1:22" ht="15.75" customHeight="1" x14ac:dyDescent="0.25">
      <c r="O2" s="120"/>
      <c r="P2" s="119"/>
      <c r="Q2" s="119" t="s">
        <v>153</v>
      </c>
    </row>
    <row r="3" spans="1:22" ht="18" x14ac:dyDescent="0.25">
      <c r="A3" s="180" t="s">
        <v>26</v>
      </c>
    </row>
    <row r="5" spans="1:22" ht="18" x14ac:dyDescent="0.3">
      <c r="A5" s="6" t="s">
        <v>65</v>
      </c>
      <c r="K5" s="27"/>
      <c r="M5" s="6" t="s">
        <v>66</v>
      </c>
    </row>
    <row r="6" spans="1:22" ht="42.75" customHeight="1" x14ac:dyDescent="0.25">
      <c r="E6" s="38" t="s">
        <v>45</v>
      </c>
      <c r="F6" s="39" t="s">
        <v>46</v>
      </c>
      <c r="G6" s="40" t="s">
        <v>48</v>
      </c>
      <c r="H6" s="209"/>
      <c r="K6" s="27"/>
    </row>
    <row r="7" spans="1:22" ht="16.5" customHeight="1" x14ac:dyDescent="0.25">
      <c r="C7" s="17"/>
      <c r="K7" s="27"/>
    </row>
    <row r="8" spans="1:22" ht="15.75" customHeight="1" x14ac:dyDescent="0.25">
      <c r="A8" s="16" t="s">
        <v>8</v>
      </c>
      <c r="B8" s="15" t="s">
        <v>1</v>
      </c>
      <c r="C8" s="109"/>
      <c r="D8" s="12"/>
      <c r="E8" s="216" t="str">
        <f>IF(ISERROR(C10/C8)," ",C10/C8)</f>
        <v xml:space="preserve"> </v>
      </c>
      <c r="F8" s="214" t="str">
        <f>IF(ISERROR((180*C10)/C9),"",(180*C10)/C9)</f>
        <v/>
      </c>
      <c r="G8" s="42"/>
      <c r="H8" s="210"/>
      <c r="K8" s="27"/>
      <c r="M8" s="22" t="s">
        <v>28</v>
      </c>
      <c r="N8" s="23" t="s">
        <v>21</v>
      </c>
      <c r="O8" s="111"/>
    </row>
    <row r="9" spans="1:22" ht="15.75" customHeight="1" x14ac:dyDescent="0.25">
      <c r="B9" s="15" t="s">
        <v>2</v>
      </c>
      <c r="C9" s="110"/>
      <c r="E9" s="216"/>
      <c r="F9" s="214"/>
      <c r="G9" s="42"/>
      <c r="H9" s="210"/>
      <c r="K9" s="27"/>
      <c r="M9" s="22" t="s">
        <v>29</v>
      </c>
      <c r="N9" s="23" t="s">
        <v>5</v>
      </c>
      <c r="O9" s="111"/>
    </row>
    <row r="10" spans="1:22" x14ac:dyDescent="0.25">
      <c r="B10" s="28" t="s">
        <v>44</v>
      </c>
      <c r="C10" s="17">
        <f>ROUND(C8-C9,2)</f>
        <v>0</v>
      </c>
      <c r="E10" s="80"/>
      <c r="F10" s="82"/>
      <c r="G10" s="42"/>
      <c r="H10" s="210"/>
      <c r="K10" s="27"/>
      <c r="M10" s="22" t="s">
        <v>30</v>
      </c>
      <c r="N10" s="23" t="s">
        <v>5</v>
      </c>
      <c r="O10" s="111"/>
    </row>
    <row r="11" spans="1:22" x14ac:dyDescent="0.25">
      <c r="E11" s="81"/>
      <c r="F11" s="82"/>
      <c r="G11" s="42"/>
      <c r="H11" s="210"/>
      <c r="K11" s="27"/>
      <c r="M11" s="22" t="s">
        <v>31</v>
      </c>
      <c r="N11" s="23" t="s">
        <v>21</v>
      </c>
      <c r="O11" s="111"/>
    </row>
    <row r="12" spans="1:22" ht="44.25" customHeight="1" x14ac:dyDescent="0.25">
      <c r="A12" s="16" t="s">
        <v>9</v>
      </c>
      <c r="B12" s="15" t="s">
        <v>1</v>
      </c>
      <c r="C12" s="109"/>
      <c r="D12" s="12"/>
      <c r="E12" s="216" t="str">
        <f>IF(ISERROR(C14/C12),"",C14/C12)</f>
        <v/>
      </c>
      <c r="F12" s="214" t="str">
        <f>IF(ISERROR((180*C14)/C13),"",(180*C14)/C13)</f>
        <v/>
      </c>
      <c r="G12" s="42"/>
      <c r="H12" s="210"/>
      <c r="K12" s="27"/>
      <c r="M12" s="24" t="s">
        <v>6</v>
      </c>
      <c r="N12" s="23" t="s">
        <v>22</v>
      </c>
      <c r="O12" s="83">
        <f>ROUND(O8-O9-O10+O11,2)</f>
        <v>0</v>
      </c>
      <c r="P12" s="26" t="str">
        <f>IF(O12&gt;=0,"résultat de l'exercice = positif = utilisation compte 120.",IF(O12&lt;0,"résultat de l'exercice = négatif = utilisation compte 129."))</f>
        <v>résultat de l'exercice = positif = utilisation compte 120.</v>
      </c>
    </row>
    <row r="13" spans="1:22" x14ac:dyDescent="0.25">
      <c r="B13" s="15" t="s">
        <v>2</v>
      </c>
      <c r="C13" s="110"/>
      <c r="E13" s="216"/>
      <c r="F13" s="214"/>
      <c r="G13" s="42"/>
      <c r="H13" s="210"/>
      <c r="K13" s="27"/>
    </row>
    <row r="14" spans="1:22" x14ac:dyDescent="0.25">
      <c r="B14" s="28" t="s">
        <v>44</v>
      </c>
      <c r="C14" s="17">
        <f>ROUND(C12-C13,2)</f>
        <v>0</v>
      </c>
      <c r="E14" s="80"/>
      <c r="F14" s="82"/>
      <c r="G14" s="42"/>
      <c r="H14" s="210"/>
      <c r="K14" s="27"/>
    </row>
    <row r="15" spans="1:22" x14ac:dyDescent="0.25">
      <c r="E15" s="81"/>
      <c r="F15" s="82"/>
      <c r="G15" s="42"/>
      <c r="H15" s="210"/>
      <c r="K15" s="27"/>
    </row>
    <row r="16" spans="1:22" ht="16.5" customHeight="1" x14ac:dyDescent="0.25">
      <c r="A16" s="16" t="s">
        <v>10</v>
      </c>
      <c r="B16" s="15" t="s">
        <v>1</v>
      </c>
      <c r="C16" s="109"/>
      <c r="D16" s="12"/>
      <c r="E16" s="216" t="str">
        <f>IF(ISERROR(C18/C16),"",C18/C16)</f>
        <v/>
      </c>
      <c r="F16" s="214" t="str">
        <f>IF(ISERROR((180*C18)/C17),"",(180*C18)/C17)</f>
        <v/>
      </c>
      <c r="G16" s="215" t="str">
        <f>IF(ISERROR((O39*180)/(C9+C13+C17)),"",(O39*180)/(C9+C13+C17))</f>
        <v/>
      </c>
      <c r="H16" s="220" t="s">
        <v>64</v>
      </c>
      <c r="I16" s="220"/>
      <c r="K16" s="27"/>
    </row>
    <row r="17" spans="1:14" x14ac:dyDescent="0.25">
      <c r="B17" s="15" t="s">
        <v>2</v>
      </c>
      <c r="C17" s="110"/>
      <c r="E17" s="216"/>
      <c r="F17" s="214"/>
      <c r="G17" s="215"/>
      <c r="H17" s="220"/>
      <c r="I17" s="220"/>
      <c r="K17" s="27"/>
    </row>
    <row r="18" spans="1:14" x14ac:dyDescent="0.25">
      <c r="B18" s="28" t="s">
        <v>44</v>
      </c>
      <c r="C18" s="17">
        <f>ROUND(C16-C17,2)</f>
        <v>0</v>
      </c>
      <c r="E18" s="80"/>
      <c r="F18" s="82"/>
      <c r="G18" s="42"/>
      <c r="H18" s="210"/>
      <c r="K18" s="27"/>
    </row>
    <row r="19" spans="1:14" x14ac:dyDescent="0.25">
      <c r="E19" s="81"/>
      <c r="F19" s="82"/>
      <c r="G19" s="42"/>
      <c r="H19" s="210"/>
      <c r="K19" s="27"/>
    </row>
    <row r="20" spans="1:14" x14ac:dyDescent="0.25">
      <c r="A20" s="16" t="s">
        <v>11</v>
      </c>
      <c r="B20" s="15" t="s">
        <v>1</v>
      </c>
      <c r="C20" s="109"/>
      <c r="D20" s="12"/>
      <c r="E20" s="216" t="str">
        <f>IF(ISERROR(C22/C20),"",C22/C20)</f>
        <v/>
      </c>
      <c r="F20" s="214" t="str">
        <f>IF(ISERROR((180*C22)/C21),"",(180*C22)/C21)</f>
        <v/>
      </c>
      <c r="G20" s="217" t="s">
        <v>49</v>
      </c>
      <c r="H20" s="212"/>
      <c r="K20" s="27"/>
    </row>
    <row r="21" spans="1:14" x14ac:dyDescent="0.25">
      <c r="B21" s="15" t="s">
        <v>2</v>
      </c>
      <c r="C21" s="110"/>
      <c r="E21" s="216"/>
      <c r="F21" s="214"/>
      <c r="G21" s="217"/>
      <c r="H21" s="212"/>
      <c r="K21" s="27"/>
    </row>
    <row r="22" spans="1:14" x14ac:dyDescent="0.25">
      <c r="B22" s="28" t="s">
        <v>44</v>
      </c>
      <c r="C22" s="17">
        <f>ROUND(C20-C21,2)</f>
        <v>0</v>
      </c>
      <c r="D22" s="29"/>
      <c r="E22" s="81"/>
      <c r="F22" s="82"/>
      <c r="G22" s="42"/>
      <c r="H22" s="210"/>
      <c r="K22" s="27"/>
      <c r="M22" s="52" t="s">
        <v>79</v>
      </c>
      <c r="N22" s="53" t="str">
        <f>IF(O12=C34,"OK","Anomalie")</f>
        <v>OK</v>
      </c>
    </row>
    <row r="23" spans="1:14" x14ac:dyDescent="0.25">
      <c r="E23" s="81"/>
      <c r="F23" s="82"/>
      <c r="G23" s="42"/>
      <c r="H23" s="210"/>
      <c r="K23" s="27"/>
      <c r="M23" s="52" t="s">
        <v>121</v>
      </c>
      <c r="N23" s="89">
        <f>O12-C34</f>
        <v>0</v>
      </c>
    </row>
    <row r="24" spans="1:14" x14ac:dyDescent="0.25">
      <c r="A24" s="16" t="s">
        <v>12</v>
      </c>
      <c r="B24" s="15" t="s">
        <v>1</v>
      </c>
      <c r="C24" s="109"/>
      <c r="D24" s="12"/>
      <c r="E24" s="216" t="str">
        <f>IF(ISERROR(C26/C24),"",C26/C24)</f>
        <v/>
      </c>
      <c r="F24" s="214" t="str">
        <f>IF(ISERROR((180*C26)/C25),"",(180*C26)/C25)</f>
        <v/>
      </c>
      <c r="G24" s="215" t="str">
        <f>IF(ISERROR((O40*180)/C25),"",(O40*180)/C25)</f>
        <v/>
      </c>
      <c r="H24" s="211"/>
      <c r="K24" s="27"/>
    </row>
    <row r="25" spans="1:14" x14ac:dyDescent="0.25">
      <c r="B25" s="15" t="s">
        <v>2</v>
      </c>
      <c r="C25" s="110"/>
      <c r="E25" s="216"/>
      <c r="F25" s="214"/>
      <c r="G25" s="215"/>
      <c r="H25" s="211"/>
      <c r="K25" s="27"/>
    </row>
    <row r="26" spans="1:14" x14ac:dyDescent="0.25">
      <c r="B26" s="28" t="s">
        <v>44</v>
      </c>
      <c r="C26" s="17">
        <f>ROUND(C24-C25,2)</f>
        <v>0</v>
      </c>
      <c r="D26" s="29"/>
      <c r="E26" s="81"/>
      <c r="F26" s="82"/>
      <c r="G26" s="42"/>
      <c r="H26" s="210"/>
      <c r="K26" s="27"/>
    </row>
    <row r="27" spans="1:14" x14ac:dyDescent="0.25">
      <c r="E27" s="81"/>
      <c r="F27" s="82"/>
      <c r="G27" s="42"/>
      <c r="H27" s="210"/>
      <c r="K27" s="27"/>
    </row>
    <row r="28" spans="1:14" x14ac:dyDescent="0.25">
      <c r="A28" s="16" t="s">
        <v>191</v>
      </c>
      <c r="B28" s="15" t="s">
        <v>1</v>
      </c>
      <c r="C28" s="109"/>
      <c r="D28" s="12"/>
      <c r="E28" s="216" t="str">
        <f>IF(ISERROR(C30/C28),"",C30/C28)</f>
        <v/>
      </c>
      <c r="F28" s="214" t="str">
        <f>IF(ISERROR((180*C30)/C29),"",(180*C30)/C29)</f>
        <v/>
      </c>
      <c r="G28" s="215" t="str">
        <f>IF(ISERROR((O44*180)/C29),"",(O44*180)/C29)</f>
        <v/>
      </c>
      <c r="H28" s="211"/>
      <c r="K28" s="27"/>
    </row>
    <row r="29" spans="1:14" x14ac:dyDescent="0.25">
      <c r="B29" s="15" t="s">
        <v>2</v>
      </c>
      <c r="C29" s="110"/>
      <c r="E29" s="216"/>
      <c r="F29" s="214"/>
      <c r="G29" s="215"/>
      <c r="H29" s="211"/>
      <c r="K29" s="27"/>
    </row>
    <row r="30" spans="1:14" x14ac:dyDescent="0.25">
      <c r="B30" s="28" t="s">
        <v>44</v>
      </c>
      <c r="C30" s="17">
        <f>ROUND(C28-C29,2)</f>
        <v>0</v>
      </c>
      <c r="D30" s="29"/>
      <c r="E30" s="81"/>
      <c r="F30" s="82"/>
      <c r="G30" s="42"/>
      <c r="H30" s="210"/>
      <c r="K30" s="27"/>
    </row>
    <row r="31" spans="1:14" x14ac:dyDescent="0.25">
      <c r="A31" s="32" t="s">
        <v>3</v>
      </c>
      <c r="E31" s="81"/>
      <c r="F31" s="82"/>
      <c r="G31" s="42"/>
      <c r="H31" s="210"/>
      <c r="K31" s="27"/>
    </row>
    <row r="32" spans="1:14" x14ac:dyDescent="0.25">
      <c r="B32" s="15" t="s">
        <v>1</v>
      </c>
      <c r="C32" s="18">
        <f>C8+C12+C16+C20+C24+C28</f>
        <v>0</v>
      </c>
      <c r="E32" s="216" t="str">
        <f>IF(ISERROR(C34/C32),"",C34/C32)</f>
        <v/>
      </c>
      <c r="F32" s="214" t="str">
        <f>IF(ISERROR((180*C34)/C33),"",(180*C34)/C33)</f>
        <v/>
      </c>
      <c r="G32" s="215" t="str">
        <f>IF(ISERROR((O41*180)/C33),"",(O41*180)/C33)</f>
        <v/>
      </c>
      <c r="H32" s="211"/>
      <c r="I32" s="218" t="s">
        <v>198</v>
      </c>
      <c r="J32" s="218"/>
      <c r="K32" s="27"/>
    </row>
    <row r="33" spans="1:17" x14ac:dyDescent="0.25">
      <c r="B33" s="15" t="s">
        <v>2</v>
      </c>
      <c r="C33" s="55">
        <f>C9+C13+C17+C21+C25+C29</f>
        <v>0</v>
      </c>
      <c r="E33" s="216"/>
      <c r="F33" s="214"/>
      <c r="G33" s="215"/>
      <c r="H33" s="211"/>
      <c r="I33" s="219">
        <f>C10+C14+C18</f>
        <v>0</v>
      </c>
      <c r="J33" s="219"/>
      <c r="K33" s="27"/>
    </row>
    <row r="34" spans="1:17" x14ac:dyDescent="0.25">
      <c r="C34" s="17">
        <f>ROUND(C32-C33,2)</f>
        <v>0</v>
      </c>
      <c r="D34" s="29"/>
      <c r="E34" s="81"/>
      <c r="F34" s="82"/>
      <c r="G34" s="42"/>
      <c r="H34" s="210"/>
      <c r="K34" s="27"/>
    </row>
    <row r="35" spans="1:17" x14ac:dyDescent="0.25">
      <c r="E35" s="81"/>
      <c r="F35" s="82"/>
      <c r="G35" s="42"/>
      <c r="H35" s="210"/>
      <c r="K35" s="27"/>
    </row>
    <row r="36" spans="1:17" x14ac:dyDescent="0.25">
      <c r="A36" s="31" t="s">
        <v>13</v>
      </c>
      <c r="B36" s="15" t="s">
        <v>1</v>
      </c>
      <c r="C36" s="109"/>
      <c r="E36" s="216" t="str">
        <f>IF(ISERROR(C38/C36),"",C38/C36)</f>
        <v/>
      </c>
      <c r="F36" s="214" t="str">
        <f>IF(ISERROR((180*C38)/C37),"",(180*C38)/C37)</f>
        <v/>
      </c>
      <c r="G36" s="42"/>
      <c r="H36" s="210"/>
      <c r="K36" s="27"/>
    </row>
    <row r="37" spans="1:17" x14ac:dyDescent="0.25">
      <c r="B37" s="15" t="s">
        <v>2</v>
      </c>
      <c r="C37" s="110"/>
      <c r="E37" s="216"/>
      <c r="F37" s="214"/>
      <c r="G37" s="42"/>
      <c r="H37" s="210"/>
      <c r="K37" s="27"/>
    </row>
    <row r="38" spans="1:17" x14ac:dyDescent="0.25">
      <c r="C38" s="17">
        <f>ROUND(C36-C37,2)</f>
        <v>0</v>
      </c>
      <c r="D38" s="29"/>
      <c r="E38" s="81"/>
      <c r="F38" s="82"/>
      <c r="G38" s="42"/>
      <c r="H38" s="210"/>
      <c r="K38" s="27"/>
      <c r="N38" s="15" t="s">
        <v>148</v>
      </c>
    </row>
    <row r="39" spans="1:17" x14ac:dyDescent="0.25">
      <c r="C39" s="17"/>
      <c r="E39" s="81"/>
      <c r="F39" s="82"/>
      <c r="G39" s="42"/>
      <c r="H39" s="210"/>
      <c r="K39" s="27"/>
      <c r="N39" s="22" t="s">
        <v>0</v>
      </c>
      <c r="O39" s="111">
        <f>'"Pièce 14"'!C18</f>
        <v>0</v>
      </c>
    </row>
    <row r="40" spans="1:17" x14ac:dyDescent="0.25">
      <c r="A40" s="30" t="s">
        <v>47</v>
      </c>
      <c r="B40" s="15" t="s">
        <v>1</v>
      </c>
      <c r="C40" s="18">
        <f>C36+C32</f>
        <v>0</v>
      </c>
      <c r="D40" s="12"/>
      <c r="E40" s="216" t="str">
        <f>IF(ISERROR(C42/C40),"",C42/C40)</f>
        <v/>
      </c>
      <c r="F40" s="214" t="str">
        <f>IF(ISERROR((180*C42)/C41),"",(180*C42)/C41)</f>
        <v/>
      </c>
      <c r="G40" s="215" t="str">
        <f>IF(ISERROR((O41*180)/C41),"",(O41*180)/C41)</f>
        <v/>
      </c>
      <c r="H40" s="211"/>
      <c r="K40" s="27"/>
      <c r="N40" s="22" t="s">
        <v>12</v>
      </c>
      <c r="O40" s="111">
        <f>'"Pièce 14"'!L18</f>
        <v>0</v>
      </c>
    </row>
    <row r="41" spans="1:17" x14ac:dyDescent="0.25">
      <c r="B41" s="15" t="s">
        <v>2</v>
      </c>
      <c r="C41" s="55">
        <f>C33+C37</f>
        <v>0</v>
      </c>
      <c r="E41" s="216"/>
      <c r="F41" s="214"/>
      <c r="G41" s="215"/>
      <c r="H41" s="211"/>
      <c r="K41" s="27"/>
      <c r="N41" s="181" t="s">
        <v>47</v>
      </c>
      <c r="O41" s="192">
        <f>SUM(O39:O40)</f>
        <v>0</v>
      </c>
    </row>
    <row r="42" spans="1:17" x14ac:dyDescent="0.25">
      <c r="C42" s="17">
        <f>C40-C41</f>
        <v>0</v>
      </c>
      <c r="D42" s="29"/>
      <c r="E42" s="42"/>
      <c r="F42" s="14"/>
      <c r="G42" s="42"/>
      <c r="H42" s="210"/>
      <c r="K42" s="27"/>
    </row>
    <row r="43" spans="1:17" x14ac:dyDescent="0.25">
      <c r="C43" s="17"/>
      <c r="D43" s="29"/>
      <c r="E43" s="42"/>
      <c r="F43" s="14"/>
      <c r="G43" s="42"/>
      <c r="H43" s="210"/>
      <c r="K43" s="27"/>
    </row>
    <row r="44" spans="1:17" x14ac:dyDescent="0.25">
      <c r="A44" s="183" t="s">
        <v>184</v>
      </c>
      <c r="D44" s="184"/>
      <c r="E44" s="42"/>
      <c r="F44" s="42"/>
      <c r="G44" s="42"/>
      <c r="H44" s="210"/>
      <c r="K44" s="27"/>
      <c r="N44" s="183" t="s">
        <v>185</v>
      </c>
      <c r="Q44" s="194"/>
    </row>
    <row r="45" spans="1:17" x14ac:dyDescent="0.25">
      <c r="G45" s="42"/>
      <c r="H45" s="210"/>
    </row>
    <row r="46" spans="1:17" x14ac:dyDescent="0.25">
      <c r="G46" s="42"/>
      <c r="H46" s="210"/>
    </row>
    <row r="47" spans="1:17" x14ac:dyDescent="0.25">
      <c r="G47" s="42"/>
      <c r="H47" s="210"/>
    </row>
    <row r="48" spans="1:17" x14ac:dyDescent="0.25">
      <c r="G48" s="42"/>
      <c r="H48" s="210"/>
    </row>
  </sheetData>
  <mergeCells count="27">
    <mergeCell ref="I32:J32"/>
    <mergeCell ref="I33:J33"/>
    <mergeCell ref="H16:I17"/>
    <mergeCell ref="G16:G17"/>
    <mergeCell ref="F12:F13"/>
    <mergeCell ref="F16:F17"/>
    <mergeCell ref="F28:F29"/>
    <mergeCell ref="E8:E9"/>
    <mergeCell ref="F8:F9"/>
    <mergeCell ref="E12:E13"/>
    <mergeCell ref="E16:E17"/>
    <mergeCell ref="G28:G29"/>
    <mergeCell ref="E20:E21"/>
    <mergeCell ref="F20:F21"/>
    <mergeCell ref="G20:G21"/>
    <mergeCell ref="F40:F41"/>
    <mergeCell ref="G40:G41"/>
    <mergeCell ref="E24:E25"/>
    <mergeCell ref="E32:E33"/>
    <mergeCell ref="E36:E37"/>
    <mergeCell ref="E40:E41"/>
    <mergeCell ref="F36:F37"/>
    <mergeCell ref="F24:F25"/>
    <mergeCell ref="F32:F33"/>
    <mergeCell ref="G24:G25"/>
    <mergeCell ref="G32:G33"/>
    <mergeCell ref="E28:E2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69" orientation="landscape" r:id="rId1"/>
  <headerFooter alignWithMargins="0">
    <oddHeader>&amp;L&amp;G&amp;C&amp;"Arial,Gras"&amp;14&amp;KFF0000Etablissement test - Compte financier 2014</oddHeader>
    <oddFooter>&amp;C&amp;F
&amp;Z&amp;F
&amp;R&amp;D - &amp;T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66"/>
    <pageSetUpPr fitToPage="1"/>
  </sheetPr>
  <dimension ref="A1:Q32"/>
  <sheetViews>
    <sheetView view="pageLayout" topLeftCell="A4" workbookViewId="0">
      <selection activeCell="L15" sqref="L15"/>
    </sheetView>
  </sheetViews>
  <sheetFormatPr baseColWidth="10" defaultRowHeight="13.2" x14ac:dyDescent="0.25"/>
  <cols>
    <col min="1" max="1" width="12" customWidth="1"/>
    <col min="2" max="2" width="11.44140625" style="124" customWidth="1"/>
    <col min="3" max="3" width="10.6640625" customWidth="1"/>
    <col min="4" max="4" width="11.88671875" bestFit="1" customWidth="1"/>
    <col min="5" max="5" width="9.33203125" bestFit="1" customWidth="1"/>
    <col min="6" max="6" width="12" customWidth="1"/>
    <col min="7" max="7" width="11.109375" bestFit="1" customWidth="1"/>
    <col min="8" max="8" width="4.6640625" customWidth="1"/>
    <col min="9" max="10" width="12.109375" customWidth="1"/>
    <col min="11" max="11" width="4.6640625" customWidth="1"/>
    <col min="15" max="15" width="4.6640625" customWidth="1"/>
  </cols>
  <sheetData>
    <row r="1" spans="1:17" ht="28.2" x14ac:dyDescent="0.25">
      <c r="A1" s="115"/>
      <c r="B1" s="122"/>
      <c r="C1" s="115"/>
      <c r="D1" s="115"/>
      <c r="E1" s="115"/>
      <c r="F1" s="115"/>
      <c r="G1" s="115"/>
      <c r="H1" s="115"/>
      <c r="I1" s="115"/>
      <c r="J1" s="115"/>
      <c r="K1" s="115"/>
    </row>
    <row r="2" spans="1:17" ht="18" x14ac:dyDescent="0.25">
      <c r="A2" s="180" t="s">
        <v>178</v>
      </c>
    </row>
    <row r="4" spans="1:17" x14ac:dyDescent="0.25">
      <c r="A4" s="125"/>
      <c r="B4" s="126"/>
      <c r="C4" s="125"/>
      <c r="D4" s="125"/>
      <c r="E4" s="125"/>
      <c r="F4" s="127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</row>
    <row r="5" spans="1:17" ht="13.8" x14ac:dyDescent="0.25">
      <c r="A5" s="128"/>
      <c r="B5" s="129"/>
      <c r="C5" s="259">
        <v>10681</v>
      </c>
      <c r="D5" s="260"/>
      <c r="E5" s="260"/>
      <c r="F5" s="260"/>
      <c r="G5" s="261"/>
      <c r="H5" s="190"/>
      <c r="I5" s="274" t="s">
        <v>193</v>
      </c>
      <c r="J5" s="274"/>
      <c r="K5" s="190"/>
      <c r="L5" s="262">
        <v>10687</v>
      </c>
      <c r="M5" s="263"/>
      <c r="N5" s="264"/>
      <c r="O5" s="128"/>
      <c r="P5" s="265" t="s">
        <v>165</v>
      </c>
      <c r="Q5" s="266"/>
    </row>
    <row r="6" spans="1:17" ht="13.8" x14ac:dyDescent="0.25">
      <c r="A6" s="128"/>
      <c r="B6" s="129"/>
      <c r="C6" s="269" t="s">
        <v>166</v>
      </c>
      <c r="D6" s="270"/>
      <c r="E6" s="271"/>
      <c r="F6" s="272" t="s">
        <v>175</v>
      </c>
      <c r="G6" s="272" t="s">
        <v>165</v>
      </c>
      <c r="H6" s="130"/>
      <c r="I6" s="277" t="s">
        <v>167</v>
      </c>
      <c r="J6" s="275" t="s">
        <v>165</v>
      </c>
      <c r="K6" s="130"/>
      <c r="L6" s="255" t="s">
        <v>166</v>
      </c>
      <c r="M6" s="256"/>
      <c r="N6" s="257" t="s">
        <v>165</v>
      </c>
      <c r="O6" s="128"/>
      <c r="P6" s="267"/>
      <c r="Q6" s="268"/>
    </row>
    <row r="7" spans="1:17" ht="27.6" x14ac:dyDescent="0.25">
      <c r="A7" s="130"/>
      <c r="B7" s="129"/>
      <c r="C7" s="131" t="s">
        <v>167</v>
      </c>
      <c r="D7" s="131" t="s">
        <v>168</v>
      </c>
      <c r="E7" s="131" t="s">
        <v>169</v>
      </c>
      <c r="F7" s="273"/>
      <c r="G7" s="273"/>
      <c r="H7" s="130"/>
      <c r="I7" s="277"/>
      <c r="J7" s="276"/>
      <c r="K7" s="130"/>
      <c r="L7" s="132" t="s">
        <v>167</v>
      </c>
      <c r="M7" s="132" t="s">
        <v>169</v>
      </c>
      <c r="N7" s="258"/>
      <c r="O7" s="130"/>
      <c r="P7" s="133" t="s">
        <v>170</v>
      </c>
      <c r="Q7" s="133" t="s">
        <v>171</v>
      </c>
    </row>
    <row r="8" spans="1:17" ht="26.25" customHeight="1" x14ac:dyDescent="0.25">
      <c r="A8" s="128"/>
      <c r="B8" s="134">
        <v>41275</v>
      </c>
      <c r="C8" s="135"/>
      <c r="D8" s="135"/>
      <c r="E8" s="135"/>
      <c r="F8" s="135"/>
      <c r="G8" s="135">
        <f>C8+E8+F8+D8</f>
        <v>0</v>
      </c>
      <c r="H8" s="136"/>
      <c r="I8" s="198"/>
      <c r="J8" s="198">
        <f>H8+I8</f>
        <v>0</v>
      </c>
      <c r="K8" s="136"/>
      <c r="L8" s="137"/>
      <c r="M8" s="137"/>
      <c r="N8" s="137">
        <f>L8+M8</f>
        <v>0</v>
      </c>
      <c r="O8" s="136"/>
      <c r="P8" s="138">
        <f>C8+E8+L8+M8+I8</f>
        <v>0</v>
      </c>
      <c r="Q8" s="138">
        <f>C8+L8+I8</f>
        <v>0</v>
      </c>
    </row>
    <row r="9" spans="1:17" ht="13.8" x14ac:dyDescent="0.25">
      <c r="A9" s="128"/>
      <c r="B9" s="129"/>
      <c r="C9" s="135"/>
      <c r="D9" s="135"/>
      <c r="E9" s="135"/>
      <c r="F9" s="135"/>
      <c r="G9" s="136"/>
      <c r="H9" s="136"/>
      <c r="I9" s="198"/>
      <c r="J9" s="136"/>
      <c r="K9" s="136"/>
      <c r="L9" s="137"/>
      <c r="M9" s="137"/>
      <c r="N9" s="136"/>
      <c r="O9" s="136"/>
      <c r="P9" s="139"/>
      <c r="Q9" s="139"/>
    </row>
    <row r="10" spans="1:17" ht="13.8" x14ac:dyDescent="0.25">
      <c r="A10" s="128"/>
      <c r="B10" s="129"/>
      <c r="C10" s="135">
        <f>SUM(C8:C9)</f>
        <v>0</v>
      </c>
      <c r="D10" s="135">
        <f>SUM(D8:D9)</f>
        <v>0</v>
      </c>
      <c r="E10" s="135">
        <f>SUM(E8:E9)</f>
        <v>0</v>
      </c>
      <c r="F10" s="135">
        <f>SUM(F8:F9)</f>
        <v>0</v>
      </c>
      <c r="G10" s="135">
        <f>C10+E10+F10+D10</f>
        <v>0</v>
      </c>
      <c r="H10" s="136"/>
      <c r="I10" s="198">
        <f>SUM(I8:I9)</f>
        <v>0</v>
      </c>
      <c r="J10" s="198">
        <f>H10+I10</f>
        <v>0</v>
      </c>
      <c r="K10" s="136"/>
      <c r="L10" s="137">
        <f>SUM(L8:L9)</f>
        <v>0</v>
      </c>
      <c r="M10" s="137">
        <f>SUM(M8:M9)</f>
        <v>0</v>
      </c>
      <c r="N10" s="137">
        <f>L10+M10</f>
        <v>0</v>
      </c>
      <c r="O10" s="136"/>
      <c r="P10" s="138">
        <f>C10+E10+L10+M10+I10</f>
        <v>0</v>
      </c>
      <c r="Q10" s="138">
        <f>C10+L10+I10</f>
        <v>0</v>
      </c>
    </row>
    <row r="11" spans="1:17" ht="13.8" x14ac:dyDescent="0.25">
      <c r="A11" s="128"/>
      <c r="B11" s="129"/>
      <c r="C11" s="140"/>
      <c r="D11" s="140"/>
      <c r="E11" s="140"/>
      <c r="F11" s="140"/>
      <c r="G11" s="140"/>
      <c r="H11" s="136"/>
      <c r="I11" s="199"/>
      <c r="J11" s="199"/>
      <c r="K11" s="136"/>
      <c r="L11" s="141"/>
      <c r="M11" s="141"/>
      <c r="N11" s="141"/>
      <c r="O11" s="136"/>
      <c r="P11" s="142"/>
      <c r="Q11" s="142"/>
    </row>
    <row r="12" spans="1:17" ht="13.8" x14ac:dyDescent="0.25">
      <c r="A12" s="128"/>
      <c r="B12" s="134">
        <v>41640</v>
      </c>
      <c r="C12" s="135">
        <f>C10</f>
        <v>0</v>
      </c>
      <c r="D12" s="135">
        <f>D10</f>
        <v>0</v>
      </c>
      <c r="E12" s="135">
        <f>E10</f>
        <v>0</v>
      </c>
      <c r="F12" s="135"/>
      <c r="G12" s="135">
        <f>G10</f>
        <v>0</v>
      </c>
      <c r="H12" s="136"/>
      <c r="I12" s="198">
        <f>I10</f>
        <v>0</v>
      </c>
      <c r="J12" s="198">
        <f>J10</f>
        <v>0</v>
      </c>
      <c r="K12" s="136"/>
      <c r="L12" s="137">
        <f>L10</f>
        <v>0</v>
      </c>
      <c r="M12" s="137">
        <f>M10</f>
        <v>0</v>
      </c>
      <c r="N12" s="137">
        <f>N10</f>
        <v>0</v>
      </c>
      <c r="O12" s="136"/>
      <c r="P12" s="138">
        <f>C12+E12+L12+M12+I12</f>
        <v>0</v>
      </c>
      <c r="Q12" s="138">
        <f>C12+L12+I12</f>
        <v>0</v>
      </c>
    </row>
    <row r="13" spans="1:17" ht="13.8" x14ac:dyDescent="0.25">
      <c r="A13" s="143" t="s">
        <v>172</v>
      </c>
      <c r="B13" s="144">
        <f>G13+N13-G14+I13</f>
        <v>0</v>
      </c>
      <c r="C13" s="135"/>
      <c r="D13" s="135"/>
      <c r="E13" s="135"/>
      <c r="F13" s="145"/>
      <c r="G13" s="146">
        <f>C13+E13+C14</f>
        <v>0</v>
      </c>
      <c r="H13" s="136"/>
      <c r="I13" s="198"/>
      <c r="J13" s="200">
        <f>H13+I13</f>
        <v>0</v>
      </c>
      <c r="K13" s="136"/>
      <c r="L13" s="137"/>
      <c r="M13" s="137"/>
      <c r="N13" s="147">
        <f>L13+M13</f>
        <v>0</v>
      </c>
      <c r="O13" s="136"/>
      <c r="P13" s="136"/>
      <c r="Q13" s="136"/>
    </row>
    <row r="14" spans="1:17" ht="13.95" customHeight="1" x14ac:dyDescent="0.25">
      <c r="A14" s="148"/>
      <c r="B14" s="149" t="s">
        <v>180</v>
      </c>
      <c r="C14" s="135"/>
      <c r="D14" s="145"/>
      <c r="E14" s="145"/>
      <c r="F14" s="135"/>
      <c r="G14" s="146">
        <f>C14</f>
        <v>0</v>
      </c>
      <c r="H14" s="136"/>
      <c r="I14" s="145"/>
      <c r="J14" s="136"/>
      <c r="K14" s="136"/>
      <c r="L14" s="145"/>
      <c r="M14" s="145"/>
      <c r="N14" s="136"/>
      <c r="O14" s="136"/>
      <c r="P14" s="139"/>
      <c r="Q14" s="139"/>
    </row>
    <row r="15" spans="1:17" ht="25.5" customHeight="1" x14ac:dyDescent="0.25">
      <c r="A15" s="148"/>
      <c r="B15" s="149" t="s">
        <v>189</v>
      </c>
      <c r="C15" s="135"/>
      <c r="D15" s="135"/>
      <c r="E15" s="135"/>
      <c r="F15" s="135"/>
      <c r="G15" s="136"/>
      <c r="H15" s="136"/>
      <c r="I15" s="198"/>
      <c r="J15" s="136"/>
      <c r="K15" s="136"/>
      <c r="L15" s="137"/>
      <c r="M15" s="137"/>
      <c r="N15" s="136"/>
      <c r="O15" s="136"/>
      <c r="P15" s="139"/>
      <c r="Q15" s="139"/>
    </row>
    <row r="16" spans="1:17" ht="13.8" x14ac:dyDescent="0.25">
      <c r="A16" s="148"/>
      <c r="B16" s="149" t="s">
        <v>176</v>
      </c>
      <c r="C16" s="135"/>
      <c r="D16" s="135"/>
      <c r="E16" s="135"/>
      <c r="F16" s="135"/>
      <c r="G16" s="136"/>
      <c r="H16" s="136"/>
      <c r="I16" s="198"/>
      <c r="J16" s="136"/>
      <c r="K16" s="136"/>
      <c r="L16" s="137"/>
      <c r="M16" s="137"/>
      <c r="N16" s="136"/>
      <c r="O16" s="136"/>
      <c r="P16" s="139"/>
      <c r="Q16" s="139"/>
    </row>
    <row r="17" spans="1:17" ht="13.8" x14ac:dyDescent="0.25">
      <c r="A17" s="148"/>
      <c r="B17" s="148"/>
      <c r="C17" s="135"/>
      <c r="D17" s="135"/>
      <c r="E17" s="135"/>
      <c r="F17" s="135"/>
      <c r="G17" s="136"/>
      <c r="H17" s="136"/>
      <c r="I17" s="198"/>
      <c r="J17" s="136"/>
      <c r="K17" s="136"/>
      <c r="L17" s="137"/>
      <c r="M17" s="137"/>
      <c r="N17" s="136"/>
      <c r="O17" s="136"/>
      <c r="P17" s="139"/>
      <c r="Q17" s="139"/>
    </row>
    <row r="18" spans="1:17" ht="13.8" x14ac:dyDescent="0.25">
      <c r="A18" s="128"/>
      <c r="B18" s="129"/>
      <c r="C18" s="135">
        <f>C12+C13+C14+C15</f>
        <v>0</v>
      </c>
      <c r="D18" s="135">
        <f>D12+D13+D14</f>
        <v>0</v>
      </c>
      <c r="E18" s="135">
        <f>SUM(E12:E14)</f>
        <v>0</v>
      </c>
      <c r="F18" s="135">
        <f>SUM(F12:F15)</f>
        <v>0</v>
      </c>
      <c r="G18" s="135">
        <f>C18+E18+F18+D18</f>
        <v>0</v>
      </c>
      <c r="H18" s="136"/>
      <c r="I18" s="198">
        <f>SUM(I12:I15)</f>
        <v>0</v>
      </c>
      <c r="J18" s="198">
        <f>H18+I18</f>
        <v>0</v>
      </c>
      <c r="K18" s="136"/>
      <c r="L18" s="137">
        <f>SUM(L12:L15)</f>
        <v>0</v>
      </c>
      <c r="M18" s="137">
        <f>SUM(M12:M14)</f>
        <v>0</v>
      </c>
      <c r="N18" s="137">
        <f>L18+M18</f>
        <v>0</v>
      </c>
      <c r="O18" s="136"/>
      <c r="P18" s="138">
        <f>C18+E18+L18+M18+I18</f>
        <v>0</v>
      </c>
      <c r="Q18" s="138">
        <f>C18+L18-D18+I18</f>
        <v>0</v>
      </c>
    </row>
    <row r="19" spans="1:17" ht="13.8" x14ac:dyDescent="0.25">
      <c r="A19" s="128"/>
      <c r="B19" s="129"/>
      <c r="C19" s="140"/>
      <c r="D19" s="140"/>
      <c r="E19" s="140"/>
      <c r="F19" s="140"/>
      <c r="G19" s="140"/>
      <c r="H19" s="136"/>
      <c r="I19" s="199"/>
      <c r="J19" s="199"/>
      <c r="K19" s="136"/>
      <c r="L19" s="141"/>
      <c r="M19" s="141"/>
      <c r="N19" s="141"/>
      <c r="O19" s="136"/>
      <c r="P19" s="142"/>
      <c r="Q19" s="142"/>
    </row>
    <row r="20" spans="1:17" ht="13.2" customHeight="1" x14ac:dyDescent="0.25">
      <c r="A20" s="128"/>
      <c r="B20" s="134">
        <v>42005</v>
      </c>
      <c r="C20" s="135">
        <f>C18</f>
        <v>0</v>
      </c>
      <c r="D20" s="135">
        <f>D18</f>
        <v>0</v>
      </c>
      <c r="E20" s="135">
        <f>E18</f>
        <v>0</v>
      </c>
      <c r="F20" s="135">
        <f>F18</f>
        <v>0</v>
      </c>
      <c r="G20" s="135">
        <f>G18</f>
        <v>0</v>
      </c>
      <c r="H20" s="136"/>
      <c r="I20" s="198">
        <f>I18</f>
        <v>0</v>
      </c>
      <c r="J20" s="198">
        <f>J18</f>
        <v>0</v>
      </c>
      <c r="K20" s="136"/>
      <c r="L20" s="137">
        <f>L18</f>
        <v>0</v>
      </c>
      <c r="M20" s="137">
        <f>M18</f>
        <v>0</v>
      </c>
      <c r="N20" s="137">
        <f>N18</f>
        <v>0</v>
      </c>
      <c r="O20" s="136"/>
      <c r="P20" s="138">
        <f>C20+E20+L20+M20+I20</f>
        <v>0</v>
      </c>
      <c r="Q20" s="138">
        <f>C20+L20+I20</f>
        <v>0</v>
      </c>
    </row>
    <row r="21" spans="1:17" ht="13.8" x14ac:dyDescent="0.25">
      <c r="A21" s="143" t="s">
        <v>173</v>
      </c>
      <c r="B21" s="144">
        <f>G21+N21-G23+I21</f>
        <v>0</v>
      </c>
      <c r="C21" s="135"/>
      <c r="D21" s="135"/>
      <c r="E21" s="135"/>
      <c r="F21" s="145"/>
      <c r="G21" s="146">
        <f>C21+E21+C23</f>
        <v>0</v>
      </c>
      <c r="H21" s="136"/>
      <c r="I21" s="198"/>
      <c r="J21" s="200">
        <f>H21+I21</f>
        <v>0</v>
      </c>
      <c r="K21" s="136"/>
      <c r="L21" s="137"/>
      <c r="M21" s="137"/>
      <c r="N21" s="147">
        <f>L21+M21</f>
        <v>0</v>
      </c>
      <c r="O21" s="136"/>
      <c r="P21" s="136"/>
      <c r="Q21" s="136"/>
    </row>
    <row r="22" spans="1:17" ht="13.8" x14ac:dyDescent="0.25">
      <c r="A22" s="148"/>
      <c r="B22" s="149" t="s">
        <v>174</v>
      </c>
      <c r="C22" s="135"/>
      <c r="D22" s="135"/>
      <c r="E22" s="135"/>
      <c r="F22" s="135"/>
      <c r="G22" s="136"/>
      <c r="H22" s="136"/>
      <c r="I22" s="198"/>
      <c r="J22" s="136"/>
      <c r="K22" s="136"/>
      <c r="L22" s="137"/>
      <c r="M22" s="150"/>
      <c r="N22" s="136"/>
      <c r="O22" s="136"/>
      <c r="P22" s="139"/>
      <c r="Q22" s="139"/>
    </row>
    <row r="23" spans="1:17" ht="13.8" x14ac:dyDescent="0.25">
      <c r="A23" s="148"/>
      <c r="B23" s="149" t="s">
        <v>181</v>
      </c>
      <c r="C23" s="135"/>
      <c r="D23" s="135"/>
      <c r="E23" s="135"/>
      <c r="F23" s="135"/>
      <c r="G23" s="146">
        <f>C23</f>
        <v>0</v>
      </c>
      <c r="H23" s="136"/>
      <c r="I23" s="198"/>
      <c r="J23" s="136"/>
      <c r="K23" s="136"/>
      <c r="L23" s="137"/>
      <c r="M23" s="137"/>
      <c r="N23" s="136"/>
      <c r="O23" s="136"/>
      <c r="P23" s="139"/>
      <c r="Q23" s="139"/>
    </row>
    <row r="24" spans="1:17" ht="13.8" x14ac:dyDescent="0.25">
      <c r="A24" s="148"/>
      <c r="B24" s="149" t="s">
        <v>177</v>
      </c>
      <c r="C24" s="135"/>
      <c r="D24" s="135"/>
      <c r="E24" s="135"/>
      <c r="F24" s="135"/>
      <c r="G24" s="136"/>
      <c r="H24" s="136"/>
      <c r="I24" s="198"/>
      <c r="J24" s="136"/>
      <c r="K24" s="136"/>
      <c r="L24" s="137"/>
      <c r="M24" s="137"/>
      <c r="N24" s="136"/>
      <c r="O24" s="136"/>
      <c r="P24" s="139"/>
      <c r="Q24" s="139"/>
    </row>
    <row r="25" spans="1:17" ht="13.8" x14ac:dyDescent="0.25">
      <c r="A25" s="148"/>
      <c r="B25" s="148"/>
      <c r="C25" s="135"/>
      <c r="D25" s="135"/>
      <c r="E25" s="135"/>
      <c r="F25" s="135"/>
      <c r="G25" s="136"/>
      <c r="H25" s="136"/>
      <c r="I25" s="198"/>
      <c r="J25" s="136"/>
      <c r="K25" s="136"/>
      <c r="L25" s="137"/>
      <c r="M25" s="137"/>
      <c r="N25" s="136"/>
      <c r="O25" s="136"/>
      <c r="P25" s="139"/>
      <c r="Q25" s="139"/>
    </row>
    <row r="26" spans="1:17" ht="13.8" x14ac:dyDescent="0.25">
      <c r="A26" s="148"/>
      <c r="B26" s="148"/>
      <c r="C26" s="135"/>
      <c r="D26" s="135"/>
      <c r="E26" s="135"/>
      <c r="F26" s="135"/>
      <c r="G26" s="136"/>
      <c r="H26" s="136"/>
      <c r="I26" s="198"/>
      <c r="J26" s="136"/>
      <c r="K26" s="136"/>
      <c r="L26" s="137"/>
      <c r="M26" s="137"/>
      <c r="N26" s="136"/>
      <c r="O26" s="136"/>
      <c r="P26" s="139"/>
      <c r="Q26" s="139"/>
    </row>
    <row r="27" spans="1:17" ht="13.8" x14ac:dyDescent="0.25">
      <c r="A27" s="128"/>
      <c r="B27" s="129"/>
      <c r="C27" s="135">
        <f>C20+C21+C22+C23</f>
        <v>0</v>
      </c>
      <c r="D27" s="135">
        <f>D20+D21+D22+D23</f>
        <v>0</v>
      </c>
      <c r="E27" s="135">
        <f>SUM(E20:E23)</f>
        <v>0</v>
      </c>
      <c r="F27" s="135">
        <f>SUM(F20:F23)</f>
        <v>0</v>
      </c>
      <c r="G27" s="135">
        <f>C27+E27+F27+D27</f>
        <v>0</v>
      </c>
      <c r="H27" s="136"/>
      <c r="I27" s="198">
        <f>SUM(I20:I23)</f>
        <v>0</v>
      </c>
      <c r="J27" s="198">
        <f>H27+I27</f>
        <v>0</v>
      </c>
      <c r="K27" s="136"/>
      <c r="L27" s="137">
        <f>SUM(L20:L23)</f>
        <v>0</v>
      </c>
      <c r="M27" s="137">
        <f>SUM(M20:M23)</f>
        <v>0</v>
      </c>
      <c r="N27" s="137">
        <f>L27+M27</f>
        <v>0</v>
      </c>
      <c r="O27" s="136"/>
      <c r="P27" s="138">
        <f>C27+E27+L27+M27+I27</f>
        <v>0</v>
      </c>
      <c r="Q27" s="138">
        <f>C27+L27-D27+I27</f>
        <v>0</v>
      </c>
    </row>
    <row r="28" spans="1:17" ht="13.8" x14ac:dyDescent="0.25">
      <c r="A28" s="128"/>
      <c r="B28" s="129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 ht="13.8" x14ac:dyDescent="0.25">
      <c r="A29" s="128"/>
      <c r="B29" s="129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7" x14ac:dyDescent="0.25">
      <c r="A30" s="121"/>
      <c r="B30" s="123"/>
      <c r="C30" s="121"/>
      <c r="D30" s="121"/>
      <c r="E30" s="121"/>
      <c r="F30" s="175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</row>
    <row r="31" spans="1:17" x14ac:dyDescent="0.25">
      <c r="A31" s="121"/>
      <c r="B31" s="123"/>
      <c r="C31" s="121"/>
      <c r="D31" s="175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</row>
    <row r="32" spans="1:17" x14ac:dyDescent="0.25">
      <c r="A32" s="121"/>
      <c r="B32" s="123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</row>
  </sheetData>
  <mergeCells count="11">
    <mergeCell ref="L6:M6"/>
    <mergeCell ref="N6:N7"/>
    <mergeCell ref="C5:G5"/>
    <mergeCell ref="L5:N5"/>
    <mergeCell ref="P5:Q6"/>
    <mergeCell ref="C6:E6"/>
    <mergeCell ref="F6:F7"/>
    <mergeCell ref="G6:G7"/>
    <mergeCell ref="I5:J5"/>
    <mergeCell ref="J6:J7"/>
    <mergeCell ref="I6:I7"/>
  </mergeCells>
  <pageMargins left="0.23622047244094491" right="0.23622047244094491" top="0.74803149606299213" bottom="0.74803149606299213" header="0.31496062992125984" footer="0.31496062992125984"/>
  <pageSetup paperSize="9" scale="83" orientation="landscape" r:id="rId1"/>
  <headerFooter>
    <oddHeader>&amp;L&amp;G&amp;C&amp;"Arial,Gras"&amp;12&amp;KFF0000Etablissement test - Compte financier 2014</oddHeader>
    <oddFooter>&amp;C&amp;F
&amp;Z&amp;F&amp;R&amp;D - &amp;T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2" tint="-0.499984740745262"/>
    <pageSetUpPr fitToPage="1"/>
  </sheetPr>
  <dimension ref="A1:K31"/>
  <sheetViews>
    <sheetView view="pageLayout" zoomScale="80" zoomScalePageLayoutView="80" workbookViewId="0">
      <selection activeCell="H19" sqref="H19"/>
    </sheetView>
  </sheetViews>
  <sheetFormatPr baseColWidth="10" defaultColWidth="11.44140625" defaultRowHeight="15.6" x14ac:dyDescent="0.25"/>
  <cols>
    <col min="1" max="1" width="21" style="16" customWidth="1"/>
    <col min="2" max="2" width="5.33203125" style="21" customWidth="1"/>
    <col min="3" max="3" width="15.6640625" style="18" bestFit="1" customWidth="1"/>
    <col min="4" max="4" width="19.33203125" style="15" customWidth="1"/>
    <col min="5" max="6" width="4.33203125" style="15" customWidth="1"/>
    <col min="7" max="7" width="21" style="15" customWidth="1"/>
    <col min="8" max="9" width="15.6640625" style="15" bestFit="1" customWidth="1"/>
    <col min="10" max="10" width="15" style="15" customWidth="1"/>
    <col min="11" max="16384" width="11.44140625" style="15"/>
  </cols>
  <sheetData>
    <row r="1" spans="1:11" x14ac:dyDescent="0.25">
      <c r="B1" s="15"/>
      <c r="C1" s="15"/>
      <c r="I1" s="119"/>
      <c r="J1" s="119"/>
      <c r="K1" s="119" t="s">
        <v>153</v>
      </c>
    </row>
    <row r="3" spans="1:11" ht="18" x14ac:dyDescent="0.25">
      <c r="A3" s="180" t="s">
        <v>27</v>
      </c>
    </row>
    <row r="5" spans="1:11" ht="18" x14ac:dyDescent="0.3">
      <c r="A5" s="6" t="s">
        <v>39</v>
      </c>
      <c r="E5" s="27"/>
      <c r="G5" s="6" t="s">
        <v>43</v>
      </c>
    </row>
    <row r="6" spans="1:11" x14ac:dyDescent="0.3">
      <c r="A6" s="6"/>
      <c r="E6" s="27"/>
      <c r="G6" s="6"/>
    </row>
    <row r="7" spans="1:11" x14ac:dyDescent="0.25">
      <c r="E7" s="27"/>
      <c r="H7" s="23" t="s">
        <v>61</v>
      </c>
      <c r="I7" s="23" t="s">
        <v>62</v>
      </c>
      <c r="J7" s="23" t="s">
        <v>75</v>
      </c>
    </row>
    <row r="8" spans="1:11" x14ac:dyDescent="0.25">
      <c r="A8" s="22" t="s">
        <v>28</v>
      </c>
      <c r="B8" s="23" t="s">
        <v>21</v>
      </c>
      <c r="C8" s="88">
        <f>Résultat!O8</f>
        <v>0</v>
      </c>
      <c r="E8" s="27"/>
      <c r="G8" s="33" t="s">
        <v>50</v>
      </c>
    </row>
    <row r="9" spans="1:11" x14ac:dyDescent="0.25">
      <c r="A9" s="22" t="s">
        <v>29</v>
      </c>
      <c r="B9" s="23" t="s">
        <v>5</v>
      </c>
      <c r="C9" s="88">
        <f>Résultat!O9</f>
        <v>0</v>
      </c>
      <c r="E9" s="27"/>
      <c r="G9" s="22" t="s">
        <v>8</v>
      </c>
      <c r="H9" s="84">
        <f>Résultat!C8</f>
        <v>0</v>
      </c>
      <c r="I9" s="84">
        <f>Résultat!C9</f>
        <v>0</v>
      </c>
      <c r="J9" s="85"/>
    </row>
    <row r="10" spans="1:11" x14ac:dyDescent="0.25">
      <c r="A10" s="22" t="s">
        <v>30</v>
      </c>
      <c r="B10" s="23" t="s">
        <v>5</v>
      </c>
      <c r="C10" s="88">
        <f>Résultat!O10</f>
        <v>0</v>
      </c>
      <c r="E10" s="27"/>
      <c r="G10" s="22" t="s">
        <v>9</v>
      </c>
      <c r="H10" s="84">
        <f>Résultat!C12</f>
        <v>0</v>
      </c>
      <c r="I10" s="84">
        <f>Résultat!C13</f>
        <v>0</v>
      </c>
      <c r="J10" s="85"/>
    </row>
    <row r="11" spans="1:11" x14ac:dyDescent="0.25">
      <c r="A11" s="22" t="s">
        <v>31</v>
      </c>
      <c r="B11" s="23" t="s">
        <v>21</v>
      </c>
      <c r="C11" s="88">
        <f>Résultat!O11</f>
        <v>0</v>
      </c>
      <c r="E11" s="27"/>
      <c r="G11" s="34" t="s">
        <v>10</v>
      </c>
      <c r="H11" s="86">
        <f>Résultat!C16</f>
        <v>0</v>
      </c>
      <c r="I11" s="86">
        <f>Résultat!C17</f>
        <v>0</v>
      </c>
      <c r="J11" s="85"/>
    </row>
    <row r="12" spans="1:11" ht="46.5" customHeight="1" x14ac:dyDescent="0.25">
      <c r="A12" s="22" t="s">
        <v>6</v>
      </c>
      <c r="B12" s="23" t="s">
        <v>22</v>
      </c>
      <c r="C12" s="106">
        <f>ROUND(C8-C9-C10+C11,2)</f>
        <v>0</v>
      </c>
      <c r="D12" s="26" t="str">
        <f>IF(C12&gt;=0,"résultat de l'exercice = positif = utilisation compte 120.",IF(C12&lt;0,"résultat de l'exercice = négatif = utilisation compte 129."))</f>
        <v>résultat de l'exercice = positif = utilisation compte 120.</v>
      </c>
      <c r="E12" s="27"/>
      <c r="G12" s="35" t="s">
        <v>51</v>
      </c>
      <c r="H12" s="84">
        <f>ROUND(SUM(H9:H11),2)</f>
        <v>0</v>
      </c>
      <c r="I12" s="84">
        <f>ROUND(SUM(I9:I11),2)</f>
        <v>0</v>
      </c>
      <c r="J12" s="87">
        <f>ROUND(H12-I12,2)</f>
        <v>0</v>
      </c>
    </row>
    <row r="13" spans="1:11" ht="9.75" customHeight="1" x14ac:dyDescent="0.25">
      <c r="E13" s="27"/>
      <c r="H13" s="85"/>
      <c r="I13" s="85"/>
      <c r="J13" s="85"/>
    </row>
    <row r="14" spans="1:11" x14ac:dyDescent="0.25">
      <c r="A14" s="22" t="s">
        <v>32</v>
      </c>
      <c r="B14" s="23" t="s">
        <v>21</v>
      </c>
      <c r="C14" s="111"/>
      <c r="E14" s="27"/>
      <c r="G14" s="33" t="s">
        <v>63</v>
      </c>
      <c r="H14" s="85"/>
      <c r="I14" s="85"/>
      <c r="J14" s="85"/>
    </row>
    <row r="15" spans="1:11" x14ac:dyDescent="0.25">
      <c r="A15" s="22" t="s">
        <v>33</v>
      </c>
      <c r="B15" s="23" t="s">
        <v>21</v>
      </c>
      <c r="C15" s="111"/>
      <c r="E15" s="27"/>
      <c r="G15" s="22" t="s">
        <v>11</v>
      </c>
      <c r="H15" s="84">
        <f>Résultat!C20</f>
        <v>0</v>
      </c>
      <c r="I15" s="84">
        <f>Résultat!C21</f>
        <v>0</v>
      </c>
      <c r="J15" s="84">
        <f>ROUND(H15-I15,2)</f>
        <v>0</v>
      </c>
    </row>
    <row r="16" spans="1:11" x14ac:dyDescent="0.25">
      <c r="A16" s="22" t="s">
        <v>34</v>
      </c>
      <c r="B16" s="23" t="s">
        <v>5</v>
      </c>
      <c r="C16" s="111"/>
      <c r="E16" s="27"/>
      <c r="G16" s="22" t="s">
        <v>12</v>
      </c>
      <c r="H16" s="84">
        <f>Résultat!C24</f>
        <v>0</v>
      </c>
      <c r="I16" s="84">
        <f>Résultat!C25</f>
        <v>0</v>
      </c>
      <c r="J16" s="84">
        <f>ROUND(H16-I16,2)</f>
        <v>0</v>
      </c>
    </row>
    <row r="17" spans="1:10" x14ac:dyDescent="0.25">
      <c r="A17" s="22" t="s">
        <v>35</v>
      </c>
      <c r="B17" s="23" t="s">
        <v>5</v>
      </c>
      <c r="C17" s="111"/>
      <c r="E17" s="27"/>
      <c r="G17" s="22" t="s">
        <v>192</v>
      </c>
      <c r="H17" s="84">
        <f>Résultat!C28</f>
        <v>0</v>
      </c>
      <c r="I17" s="84">
        <f>Résultat!C29</f>
        <v>0</v>
      </c>
      <c r="J17" s="84">
        <f>ROUND(H17-I17,2)</f>
        <v>0</v>
      </c>
    </row>
    <row r="18" spans="1:10" x14ac:dyDescent="0.25">
      <c r="A18" s="22" t="s">
        <v>36</v>
      </c>
      <c r="B18" s="23" t="s">
        <v>5</v>
      </c>
      <c r="C18" s="111"/>
      <c r="E18" s="27"/>
      <c r="G18" s="35" t="s">
        <v>52</v>
      </c>
      <c r="H18" s="84">
        <f>ROUND(SUM(H15:H17),2)</f>
        <v>0</v>
      </c>
      <c r="I18" s="84">
        <f>ROUND(SUM(I15:I17),2)</f>
        <v>0</v>
      </c>
      <c r="J18" s="84">
        <f>ROUND(H18-I18,2)</f>
        <v>0</v>
      </c>
    </row>
    <row r="19" spans="1:10" x14ac:dyDescent="0.25">
      <c r="A19" s="22" t="s">
        <v>37</v>
      </c>
      <c r="B19" s="23" t="s">
        <v>5</v>
      </c>
      <c r="C19" s="111"/>
      <c r="E19" s="27"/>
    </row>
    <row r="20" spans="1:10" x14ac:dyDescent="0.25">
      <c r="E20" s="27"/>
      <c r="G20" s="33" t="s">
        <v>53</v>
      </c>
      <c r="H20" s="223" t="s">
        <v>6</v>
      </c>
      <c r="I20" s="223"/>
      <c r="J20" s="87">
        <f>ROUND(J12+J18,2)</f>
        <v>0</v>
      </c>
    </row>
    <row r="21" spans="1:10" x14ac:dyDescent="0.25">
      <c r="A21" s="221" t="s">
        <v>38</v>
      </c>
      <c r="B21" s="222"/>
      <c r="C21" s="25">
        <f>ROUND(C12+SUM(C14:C15)-SUM(C16:C19),2)</f>
        <v>0</v>
      </c>
      <c r="E21" s="27"/>
    </row>
    <row r="22" spans="1:10" x14ac:dyDescent="0.25">
      <c r="E22" s="27"/>
      <c r="G22" s="22" t="s">
        <v>54</v>
      </c>
      <c r="H22" s="84"/>
      <c r="I22" s="84">
        <f>C14</f>
        <v>0</v>
      </c>
    </row>
    <row r="23" spans="1:10" x14ac:dyDescent="0.25">
      <c r="E23" s="27"/>
      <c r="G23" s="22" t="s">
        <v>55</v>
      </c>
      <c r="H23" s="84"/>
      <c r="I23" s="84">
        <f>C15</f>
        <v>0</v>
      </c>
    </row>
    <row r="24" spans="1:10" x14ac:dyDescent="0.25">
      <c r="E24" s="27"/>
      <c r="G24" s="22" t="s">
        <v>56</v>
      </c>
      <c r="H24" s="84">
        <f>C16</f>
        <v>0</v>
      </c>
      <c r="I24" s="84"/>
    </row>
    <row r="25" spans="1:10" x14ac:dyDescent="0.25">
      <c r="E25" s="27"/>
      <c r="G25" s="22" t="s">
        <v>57</v>
      </c>
      <c r="H25" s="84">
        <f>C17</f>
        <v>0</v>
      </c>
      <c r="I25" s="84"/>
    </row>
    <row r="26" spans="1:10" x14ac:dyDescent="0.25">
      <c r="E26" s="27"/>
      <c r="G26" s="22" t="s">
        <v>58</v>
      </c>
      <c r="H26" s="84">
        <f>C18</f>
        <v>0</v>
      </c>
      <c r="I26" s="84"/>
    </row>
    <row r="27" spans="1:10" x14ac:dyDescent="0.25">
      <c r="E27" s="27"/>
      <c r="G27" s="22" t="s">
        <v>59</v>
      </c>
      <c r="H27" s="84">
        <f>C19</f>
        <v>0</v>
      </c>
      <c r="I27" s="84"/>
    </row>
    <row r="28" spans="1:10" x14ac:dyDescent="0.25">
      <c r="E28" s="27"/>
    </row>
    <row r="29" spans="1:10" x14ac:dyDescent="0.25">
      <c r="E29" s="27"/>
      <c r="G29" s="224" t="s">
        <v>60</v>
      </c>
      <c r="H29" s="225"/>
      <c r="I29" s="226"/>
      <c r="J29" s="193">
        <f>ROUND((J20+I22+I23-H24-H25-H26-H27),2)</f>
        <v>0</v>
      </c>
    </row>
    <row r="30" spans="1:10" x14ac:dyDescent="0.25">
      <c r="E30" s="27"/>
    </row>
    <row r="31" spans="1:10" x14ac:dyDescent="0.25">
      <c r="D31" s="30"/>
      <c r="E31" s="52" t="s">
        <v>79</v>
      </c>
      <c r="F31" s="54" t="str">
        <f>IF(C21=J29,"OK","Anomalie")</f>
        <v>OK</v>
      </c>
      <c r="G31" s="191" t="s">
        <v>188</v>
      </c>
      <c r="H31" s="94">
        <f>C21-J29</f>
        <v>0</v>
      </c>
    </row>
  </sheetData>
  <mergeCells count="3">
    <mergeCell ref="A21:B21"/>
    <mergeCell ref="H20:I20"/>
    <mergeCell ref="G29:I29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headerFooter alignWithMargins="0">
    <oddHeader>&amp;L&amp;G&amp;C&amp;"Arial,Gras"&amp;12&amp;KFF0000Etablissement test - Compte financier 2014</oddHeader>
    <oddFooter>&amp;C&amp;F
&amp;Z&amp;F&amp;R&amp;D - &amp;T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rgb="FFFF0000"/>
    <pageSetUpPr fitToPage="1"/>
  </sheetPr>
  <dimension ref="A1:K30"/>
  <sheetViews>
    <sheetView view="pageLayout" zoomScale="90" zoomScalePageLayoutView="90" workbookViewId="0">
      <selection activeCell="I15" sqref="I15"/>
    </sheetView>
  </sheetViews>
  <sheetFormatPr baseColWidth="10" defaultColWidth="11.44140625" defaultRowHeight="15.6" x14ac:dyDescent="0.25"/>
  <cols>
    <col min="1" max="1" width="26.88671875" style="16" customWidth="1"/>
    <col min="2" max="2" width="5.33203125" style="21" customWidth="1"/>
    <col min="3" max="3" width="14.88671875" style="18" customWidth="1"/>
    <col min="4" max="4" width="15.88671875" style="15" customWidth="1"/>
    <col min="5" max="6" width="4.33203125" style="15" customWidth="1"/>
    <col min="7" max="7" width="26.88671875" style="15" customWidth="1"/>
    <col min="8" max="8" width="5.33203125" style="15" customWidth="1"/>
    <col min="9" max="9" width="14.6640625" style="15" customWidth="1"/>
    <col min="10" max="16384" width="11.44140625" style="15"/>
  </cols>
  <sheetData>
    <row r="1" spans="1:11" x14ac:dyDescent="0.25">
      <c r="B1" s="15"/>
      <c r="C1" s="15"/>
      <c r="J1" s="119"/>
      <c r="K1" s="119" t="s">
        <v>153</v>
      </c>
    </row>
    <row r="3" spans="1:11" ht="18" x14ac:dyDescent="0.25">
      <c r="A3" s="180" t="s">
        <v>4</v>
      </c>
    </row>
    <row r="5" spans="1:11" ht="18" x14ac:dyDescent="0.3">
      <c r="A5" s="6" t="s">
        <v>40</v>
      </c>
      <c r="E5" s="27"/>
      <c r="G5" s="6" t="s">
        <v>42</v>
      </c>
    </row>
    <row r="6" spans="1:11" x14ac:dyDescent="0.3">
      <c r="A6" s="6"/>
      <c r="E6" s="27"/>
      <c r="G6" s="6"/>
    </row>
    <row r="7" spans="1:11" x14ac:dyDescent="0.25">
      <c r="E7" s="27"/>
    </row>
    <row r="8" spans="1:11" x14ac:dyDescent="0.25">
      <c r="A8" s="43" t="s">
        <v>134</v>
      </c>
      <c r="B8" s="23" t="s">
        <v>21</v>
      </c>
      <c r="C8" s="111"/>
      <c r="E8" s="27"/>
      <c r="G8" s="22" t="s">
        <v>71</v>
      </c>
      <c r="H8" s="23" t="s">
        <v>21</v>
      </c>
      <c r="I8" s="111"/>
    </row>
    <row r="9" spans="1:11" x14ac:dyDescent="0.25">
      <c r="A9" s="43" t="s">
        <v>126</v>
      </c>
      <c r="B9" s="23" t="s">
        <v>5</v>
      </c>
      <c r="C9" s="111"/>
      <c r="E9" s="27"/>
      <c r="G9" s="22" t="s">
        <v>72</v>
      </c>
      <c r="H9" s="23" t="s">
        <v>21</v>
      </c>
      <c r="I9" s="111"/>
    </row>
    <row r="10" spans="1:11" x14ac:dyDescent="0.25">
      <c r="A10" s="43" t="s">
        <v>127</v>
      </c>
      <c r="B10" s="23" t="s">
        <v>5</v>
      </c>
      <c r="C10" s="111"/>
      <c r="E10" s="27"/>
      <c r="G10" s="43" t="s">
        <v>135</v>
      </c>
      <c r="H10" s="23" t="s">
        <v>21</v>
      </c>
      <c r="I10" s="111"/>
    </row>
    <row r="11" spans="1:11" x14ac:dyDescent="0.25">
      <c r="A11" s="22" t="s">
        <v>67</v>
      </c>
      <c r="B11" s="23" t="s">
        <v>21</v>
      </c>
      <c r="C11" s="111"/>
      <c r="E11" s="27"/>
      <c r="G11" s="43" t="s">
        <v>130</v>
      </c>
      <c r="H11" s="23" t="s">
        <v>21</v>
      </c>
      <c r="I11" s="111"/>
    </row>
    <row r="12" spans="1:11" ht="31.2" x14ac:dyDescent="0.25">
      <c r="A12" s="43" t="s">
        <v>68</v>
      </c>
      <c r="B12" s="23" t="s">
        <v>21</v>
      </c>
      <c r="C12" s="111"/>
      <c r="E12" s="27"/>
      <c r="G12" s="43" t="s">
        <v>136</v>
      </c>
      <c r="H12" s="23" t="s">
        <v>5</v>
      </c>
      <c r="I12" s="111"/>
    </row>
    <row r="13" spans="1:11" x14ac:dyDescent="0.25">
      <c r="A13" s="43" t="s">
        <v>133</v>
      </c>
      <c r="B13" s="23" t="s">
        <v>5</v>
      </c>
      <c r="C13" s="111"/>
      <c r="E13" s="27"/>
      <c r="G13" s="43" t="s">
        <v>126</v>
      </c>
      <c r="H13" s="23" t="s">
        <v>5</v>
      </c>
      <c r="I13" s="99">
        <f>C9</f>
        <v>0</v>
      </c>
    </row>
    <row r="14" spans="1:11" x14ac:dyDescent="0.25">
      <c r="A14" s="43" t="s">
        <v>152</v>
      </c>
      <c r="B14" s="23" t="s">
        <v>21</v>
      </c>
      <c r="C14" s="111"/>
      <c r="E14" s="27"/>
      <c r="G14" s="43" t="s">
        <v>127</v>
      </c>
      <c r="H14" s="23" t="s">
        <v>5</v>
      </c>
      <c r="I14" s="99">
        <f>C10</f>
        <v>0</v>
      </c>
    </row>
    <row r="15" spans="1:11" ht="31.2" x14ac:dyDescent="0.25">
      <c r="A15" s="22" t="s">
        <v>69</v>
      </c>
      <c r="B15" s="23" t="s">
        <v>5</v>
      </c>
      <c r="C15" s="111"/>
      <c r="D15" s="26"/>
      <c r="E15" s="27"/>
      <c r="G15" s="43" t="s">
        <v>74</v>
      </c>
      <c r="H15" s="23" t="s">
        <v>5</v>
      </c>
      <c r="I15" s="111"/>
    </row>
    <row r="16" spans="1:11" x14ac:dyDescent="0.25">
      <c r="A16" s="22" t="s">
        <v>125</v>
      </c>
      <c r="B16" s="23" t="s">
        <v>21</v>
      </c>
      <c r="C16" s="99">
        <f>Résultat!O12</f>
        <v>0</v>
      </c>
      <c r="D16" s="26"/>
      <c r="E16" s="27"/>
      <c r="G16" s="98"/>
      <c r="H16" s="97"/>
      <c r="I16" s="97"/>
    </row>
    <row r="17" spans="1:9" ht="9.75" customHeight="1" x14ac:dyDescent="0.25">
      <c r="E17" s="27"/>
      <c r="G17" s="16"/>
      <c r="H17" s="21"/>
      <c r="I17" s="18"/>
    </row>
    <row r="18" spans="1:9" x14ac:dyDescent="0.25">
      <c r="A18" s="22" t="s">
        <v>70</v>
      </c>
      <c r="B18" s="23" t="s">
        <v>22</v>
      </c>
      <c r="C18" s="25">
        <f>ROUND(C8+C11+C12-C13-C15+C16-C9+C14,2)</f>
        <v>0</v>
      </c>
      <c r="E18" s="27"/>
      <c r="G18" s="22" t="s">
        <v>70</v>
      </c>
      <c r="H18" s="23" t="s">
        <v>22</v>
      </c>
      <c r="I18" s="25">
        <f>ROUND(I8+I9+I10-I12-I15+I11-I13,2)</f>
        <v>0</v>
      </c>
    </row>
    <row r="19" spans="1:9" x14ac:dyDescent="0.25">
      <c r="E19" s="27"/>
    </row>
    <row r="20" spans="1:9" x14ac:dyDescent="0.3">
      <c r="A20" s="3" t="s">
        <v>73</v>
      </c>
    </row>
    <row r="21" spans="1:9" x14ac:dyDescent="0.25">
      <c r="E21" s="52" t="s">
        <v>79</v>
      </c>
      <c r="F21" s="54" t="str">
        <f>IF(C18=I18,"OK","Anomalie")</f>
        <v>OK</v>
      </c>
    </row>
    <row r="22" spans="1:9" x14ac:dyDescent="0.25">
      <c r="E22" s="52"/>
    </row>
    <row r="24" spans="1:9" x14ac:dyDescent="0.25">
      <c r="D24" s="12"/>
    </row>
    <row r="25" spans="1:9" x14ac:dyDescent="0.25">
      <c r="B25" s="228"/>
      <c r="C25" s="228"/>
      <c r="D25" s="21"/>
    </row>
    <row r="26" spans="1:9" x14ac:dyDescent="0.25">
      <c r="A26" s="15"/>
      <c r="B26" s="227"/>
      <c r="C26" s="227"/>
      <c r="D26" s="101"/>
    </row>
    <row r="27" spans="1:9" x14ac:dyDescent="0.25">
      <c r="A27" s="15"/>
      <c r="B27" s="227"/>
      <c r="C27" s="227"/>
      <c r="D27" s="101"/>
    </row>
    <row r="28" spans="1:9" x14ac:dyDescent="0.25">
      <c r="A28" s="15"/>
      <c r="B28" s="102"/>
      <c r="C28" s="102"/>
      <c r="D28" s="101"/>
    </row>
    <row r="29" spans="1:9" x14ac:dyDescent="0.25">
      <c r="A29" s="15"/>
      <c r="B29" s="227"/>
      <c r="C29" s="227"/>
      <c r="D29" s="101"/>
    </row>
    <row r="30" spans="1:9" x14ac:dyDescent="0.25">
      <c r="A30" s="15"/>
      <c r="B30" s="227"/>
      <c r="C30" s="227"/>
      <c r="D30" s="101"/>
    </row>
  </sheetData>
  <mergeCells count="5">
    <mergeCell ref="B26:C26"/>
    <mergeCell ref="B27:C27"/>
    <mergeCell ref="B29:C29"/>
    <mergeCell ref="B30:C30"/>
    <mergeCell ref="B25:C25"/>
  </mergeCells>
  <pageMargins left="0.25" right="0.25" top="0.75" bottom="0.75" header="0.3" footer="0.3"/>
  <pageSetup paperSize="9" orientation="landscape" r:id="rId1"/>
  <headerFooter alignWithMargins="0">
    <oddHeader xml:space="preserve">&amp;L&amp;G&amp;C&amp;"Arial,Gras"&amp;12&amp;KFF0000Etablissement test - Compte financier 2014
</oddHeader>
    <oddFooter>&amp;C&amp;F
&amp;Z&amp;F&amp;R&amp;D - &amp;T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rgb="FF00B050"/>
    <pageSetUpPr fitToPage="1"/>
  </sheetPr>
  <dimension ref="A1:N41"/>
  <sheetViews>
    <sheetView view="pageLayout" topLeftCell="A4" zoomScale="80" zoomScalePageLayoutView="80" workbookViewId="0">
      <selection activeCell="C33" sqref="C33"/>
    </sheetView>
  </sheetViews>
  <sheetFormatPr baseColWidth="10" defaultColWidth="11.44140625" defaultRowHeight="15.6" x14ac:dyDescent="0.3"/>
  <cols>
    <col min="1" max="1" width="24.5546875" style="1" customWidth="1"/>
    <col min="2" max="2" width="7.5546875" style="1" customWidth="1"/>
    <col min="3" max="3" width="14.109375" style="1" bestFit="1" customWidth="1"/>
    <col min="4" max="4" width="14.88671875" style="1" bestFit="1" customWidth="1"/>
    <col min="5" max="5" width="18.88671875" style="1" bestFit="1" customWidth="1"/>
    <col min="6" max="6" width="12.6640625" style="1" bestFit="1" customWidth="1"/>
    <col min="7" max="7" width="2" style="1" customWidth="1"/>
    <col min="8" max="8" width="6.109375" style="1" customWidth="1"/>
    <col min="9" max="9" width="24.6640625" style="1" customWidth="1"/>
    <col min="10" max="10" width="7.44140625" style="45" customWidth="1"/>
    <col min="11" max="11" width="13.5546875" style="1" bestFit="1" customWidth="1"/>
    <col min="12" max="12" width="13.88671875" style="1" customWidth="1"/>
    <col min="13" max="13" width="13.5546875" style="1" bestFit="1" customWidth="1"/>
    <col min="14" max="14" width="17.109375" style="1" bestFit="1" customWidth="1"/>
    <col min="15" max="15" width="12.6640625" style="1" bestFit="1" customWidth="1"/>
    <col min="16" max="17" width="11.44140625" style="1"/>
    <col min="18" max="18" width="11.88671875" style="1" bestFit="1" customWidth="1"/>
    <col min="19" max="16384" width="11.44140625" style="1"/>
  </cols>
  <sheetData>
    <row r="1" spans="1:14" x14ac:dyDescent="0.3">
      <c r="B1" s="3"/>
      <c r="C1" s="3"/>
      <c r="D1" s="3"/>
      <c r="E1" s="3"/>
      <c r="F1" s="3"/>
      <c r="K1" s="119"/>
      <c r="L1" s="119" t="s">
        <v>153</v>
      </c>
    </row>
    <row r="2" spans="1:14" x14ac:dyDescent="0.3">
      <c r="A2" s="3"/>
      <c r="B2" s="3"/>
      <c r="C2" s="3"/>
      <c r="D2" s="3"/>
      <c r="E2" s="3"/>
      <c r="F2" s="3"/>
    </row>
    <row r="3" spans="1:14" ht="18" x14ac:dyDescent="0.35">
      <c r="A3" s="182" t="s">
        <v>14</v>
      </c>
      <c r="B3" s="3"/>
      <c r="C3" s="3"/>
      <c r="D3" s="3"/>
      <c r="E3" s="3"/>
      <c r="F3" s="3"/>
      <c r="G3" s="2"/>
    </row>
    <row r="4" spans="1:14" x14ac:dyDescent="0.3">
      <c r="A4" s="3"/>
      <c r="B4" s="3"/>
      <c r="C4" s="3"/>
      <c r="D4" s="3"/>
      <c r="E4" s="3"/>
      <c r="F4" s="3"/>
      <c r="G4" s="2"/>
    </row>
    <row r="5" spans="1:14" ht="18" x14ac:dyDescent="0.3">
      <c r="A5" s="6" t="s">
        <v>40</v>
      </c>
      <c r="B5" s="3"/>
      <c r="C5" s="3"/>
      <c r="D5" s="3"/>
      <c r="E5" s="3"/>
      <c r="F5" s="3"/>
      <c r="G5" s="2"/>
      <c r="I5" s="6" t="s">
        <v>41</v>
      </c>
      <c r="J5" s="46"/>
      <c r="K5" s="3"/>
      <c r="L5" s="3"/>
      <c r="M5" s="3"/>
      <c r="N5" s="3"/>
    </row>
    <row r="6" spans="1:14" x14ac:dyDescent="0.3">
      <c r="A6" s="3"/>
      <c r="B6" s="3"/>
      <c r="C6" s="3"/>
      <c r="D6" s="3"/>
      <c r="E6" s="3"/>
      <c r="F6" s="3"/>
      <c r="G6" s="2"/>
      <c r="I6" s="3"/>
      <c r="J6" s="47"/>
      <c r="K6" s="3"/>
      <c r="L6" s="3"/>
      <c r="M6" s="3"/>
      <c r="N6" s="3"/>
    </row>
    <row r="7" spans="1:14" x14ac:dyDescent="0.3">
      <c r="A7" s="3"/>
      <c r="B7" s="3"/>
      <c r="C7" s="7" t="s">
        <v>15</v>
      </c>
      <c r="D7" s="7" t="s">
        <v>16</v>
      </c>
      <c r="E7" s="7" t="s">
        <v>17</v>
      </c>
      <c r="F7" s="3"/>
      <c r="G7" s="2"/>
      <c r="I7" s="229" t="s">
        <v>75</v>
      </c>
      <c r="J7" s="229"/>
      <c r="K7" s="48">
        <f>CAF!C21</f>
        <v>0</v>
      </c>
      <c r="L7" s="3"/>
      <c r="M7" s="3"/>
      <c r="N7" s="3"/>
    </row>
    <row r="8" spans="1:14" x14ac:dyDescent="0.3">
      <c r="A8" s="20" t="s">
        <v>128</v>
      </c>
      <c r="B8" s="8" t="s">
        <v>21</v>
      </c>
      <c r="C8" s="112"/>
      <c r="D8" s="58">
        <f>FdR!C8</f>
        <v>0</v>
      </c>
      <c r="E8" s="9">
        <f>D8-C8</f>
        <v>0</v>
      </c>
      <c r="F8" s="3"/>
      <c r="G8" s="2"/>
      <c r="I8" s="36" t="s">
        <v>56</v>
      </c>
      <c r="J8" s="7" t="s">
        <v>21</v>
      </c>
      <c r="K8" s="112"/>
      <c r="L8" s="3"/>
      <c r="M8" s="3"/>
      <c r="N8" s="3"/>
    </row>
    <row r="9" spans="1:14" x14ac:dyDescent="0.3">
      <c r="A9" s="20" t="s">
        <v>126</v>
      </c>
      <c r="B9" s="103" t="s">
        <v>5</v>
      </c>
      <c r="C9" s="112"/>
      <c r="D9" s="58">
        <f>FdR!C9</f>
        <v>0</v>
      </c>
      <c r="E9" s="9">
        <f t="shared" ref="E9:E16" si="0">D9-C9</f>
        <v>0</v>
      </c>
      <c r="F9" s="3"/>
      <c r="G9" s="2"/>
      <c r="I9" s="36" t="s">
        <v>186</v>
      </c>
      <c r="J9" s="7" t="s">
        <v>5</v>
      </c>
      <c r="K9" s="112"/>
      <c r="L9" s="3"/>
      <c r="M9" s="3"/>
      <c r="N9" s="3"/>
    </row>
    <row r="10" spans="1:14" x14ac:dyDescent="0.3">
      <c r="A10" s="20" t="s">
        <v>127</v>
      </c>
      <c r="B10" s="103" t="s">
        <v>5</v>
      </c>
      <c r="C10" s="112"/>
      <c r="D10" s="58">
        <f>FdR!C10</f>
        <v>0</v>
      </c>
      <c r="E10" s="9">
        <f t="shared" si="0"/>
        <v>0</v>
      </c>
      <c r="F10" s="3"/>
      <c r="G10" s="2"/>
      <c r="I10" s="36"/>
      <c r="J10" s="7"/>
      <c r="K10" s="112"/>
      <c r="L10" s="3"/>
      <c r="M10" s="3"/>
      <c r="N10" s="3"/>
    </row>
    <row r="11" spans="1:14" x14ac:dyDescent="0.3">
      <c r="A11" s="20" t="s">
        <v>18</v>
      </c>
      <c r="B11" s="8" t="s">
        <v>21</v>
      </c>
      <c r="C11" s="113"/>
      <c r="D11" s="44">
        <f>FdR!C11</f>
        <v>0</v>
      </c>
      <c r="E11" s="9">
        <f t="shared" si="0"/>
        <v>0</v>
      </c>
      <c r="F11" s="3"/>
      <c r="G11" s="2"/>
      <c r="I11" s="48" t="s">
        <v>76</v>
      </c>
      <c r="J11" s="7" t="s">
        <v>21</v>
      </c>
      <c r="K11" s="48">
        <f>Résultat!C36</f>
        <v>0</v>
      </c>
      <c r="L11" s="3"/>
      <c r="M11" s="3"/>
      <c r="N11" s="3"/>
    </row>
    <row r="12" spans="1:14" ht="31.2" x14ac:dyDescent="0.3">
      <c r="A12" s="20" t="s">
        <v>19</v>
      </c>
      <c r="B12" s="8" t="s">
        <v>21</v>
      </c>
      <c r="C12" s="112"/>
      <c r="D12" s="58">
        <f>FdR!C12</f>
        <v>0</v>
      </c>
      <c r="E12" s="9">
        <f t="shared" si="0"/>
        <v>0</v>
      </c>
      <c r="F12" s="3"/>
      <c r="G12" s="2"/>
      <c r="I12" s="49" t="s">
        <v>77</v>
      </c>
      <c r="J12" s="7" t="s">
        <v>5</v>
      </c>
      <c r="K12" s="36">
        <f>Résultat!C37</f>
        <v>0</v>
      </c>
      <c r="L12" s="3"/>
      <c r="M12" s="3"/>
      <c r="N12" s="3"/>
    </row>
    <row r="13" spans="1:14" x14ac:dyDescent="0.3">
      <c r="A13" s="20" t="s">
        <v>129</v>
      </c>
      <c r="B13" s="8" t="s">
        <v>5</v>
      </c>
      <c r="C13" s="113"/>
      <c r="D13" s="44">
        <f>FdR!C13</f>
        <v>0</v>
      </c>
      <c r="E13" s="9">
        <f t="shared" si="0"/>
        <v>0</v>
      </c>
      <c r="F13" s="3"/>
      <c r="G13" s="2"/>
      <c r="I13" s="51" t="s">
        <v>78</v>
      </c>
      <c r="J13" s="7" t="s">
        <v>22</v>
      </c>
      <c r="K13" s="51">
        <f>ROUND(K7+K8+K11-K12-K9,2)</f>
        <v>0</v>
      </c>
      <c r="L13" s="3"/>
      <c r="M13" s="3"/>
      <c r="N13" s="3"/>
    </row>
    <row r="14" spans="1:14" x14ac:dyDescent="0.3">
      <c r="A14" s="20" t="s">
        <v>152</v>
      </c>
      <c r="B14" s="103" t="s">
        <v>21</v>
      </c>
      <c r="C14" s="113"/>
      <c r="D14" s="44">
        <f>FdR!C14</f>
        <v>0</v>
      </c>
      <c r="E14" s="9">
        <f t="shared" si="0"/>
        <v>0</v>
      </c>
      <c r="F14" s="3"/>
      <c r="G14" s="2"/>
      <c r="I14" s="3"/>
      <c r="J14" s="3"/>
      <c r="K14" s="3"/>
      <c r="L14" s="3"/>
      <c r="M14" s="3"/>
      <c r="N14" s="3"/>
    </row>
    <row r="15" spans="1:14" x14ac:dyDescent="0.3">
      <c r="A15" s="20" t="s">
        <v>20</v>
      </c>
      <c r="B15" s="8" t="s">
        <v>5</v>
      </c>
      <c r="C15" s="113"/>
      <c r="D15" s="44">
        <f>FdR!C15</f>
        <v>0</v>
      </c>
      <c r="E15" s="9">
        <f t="shared" si="0"/>
        <v>0</v>
      </c>
      <c r="F15" s="3"/>
      <c r="G15" s="2"/>
      <c r="I15" s="3"/>
      <c r="J15" s="47"/>
      <c r="K15" s="3"/>
      <c r="L15" s="3"/>
      <c r="M15" s="3"/>
      <c r="N15" s="3"/>
    </row>
    <row r="16" spans="1:14" x14ac:dyDescent="0.3">
      <c r="A16" s="20" t="s">
        <v>125</v>
      </c>
      <c r="B16" s="92" t="s">
        <v>21</v>
      </c>
      <c r="C16" s="100"/>
      <c r="D16" s="44">
        <f>Résultat!O12</f>
        <v>0</v>
      </c>
      <c r="E16" s="9">
        <f t="shared" si="0"/>
        <v>0</v>
      </c>
      <c r="F16" s="96">
        <f>E8-E9-E10+E11+E12-E13+E14-E15+E16</f>
        <v>0</v>
      </c>
      <c r="G16" s="2"/>
      <c r="I16" s="48" t="s">
        <v>80</v>
      </c>
      <c r="J16" s="63" t="s">
        <v>21</v>
      </c>
      <c r="K16" s="113"/>
      <c r="L16" s="3"/>
      <c r="M16" s="3"/>
      <c r="N16" s="3"/>
    </row>
    <row r="17" spans="1:14" x14ac:dyDescent="0.3">
      <c r="A17" s="50" t="s">
        <v>7</v>
      </c>
      <c r="B17" s="8" t="s">
        <v>22</v>
      </c>
      <c r="C17" s="11">
        <f>ROUND(C8+C11-C9-C10+C12-C13+C14-C15,2)</f>
        <v>0</v>
      </c>
      <c r="D17" s="11">
        <f>ROUND(D8+D11-D9-D10+D12-D13+D14-D15+D16,2)</f>
        <v>0</v>
      </c>
      <c r="E17" s="19">
        <f>ROUND(D17-C17,2)</f>
        <v>0</v>
      </c>
      <c r="F17" s="5"/>
      <c r="G17" s="2"/>
      <c r="I17" s="48" t="s">
        <v>81</v>
      </c>
      <c r="J17" s="63" t="s">
        <v>21</v>
      </c>
      <c r="K17" s="113"/>
      <c r="L17" s="3"/>
      <c r="M17" s="3"/>
      <c r="N17" s="3"/>
    </row>
    <row r="18" spans="1:14" x14ac:dyDescent="0.3">
      <c r="A18" s="3"/>
      <c r="B18" s="3"/>
      <c r="C18" s="5"/>
      <c r="D18" s="3"/>
      <c r="E18" s="3"/>
      <c r="F18" s="3"/>
      <c r="G18" s="2"/>
      <c r="I18" s="51" t="s">
        <v>82</v>
      </c>
      <c r="J18" s="7" t="s">
        <v>22</v>
      </c>
      <c r="K18" s="51">
        <f>ROUND(K13+K16+K17,2)</f>
        <v>0</v>
      </c>
      <c r="L18" s="3"/>
      <c r="M18" s="3"/>
      <c r="N18" s="3"/>
    </row>
    <row r="19" spans="1:14" x14ac:dyDescent="0.3">
      <c r="A19" s="3" t="s">
        <v>73</v>
      </c>
      <c r="B19" s="3"/>
      <c r="C19" s="3"/>
      <c r="D19" s="3"/>
      <c r="E19" s="3"/>
      <c r="F19" s="3"/>
      <c r="G19" s="2"/>
      <c r="L19" s="3"/>
      <c r="M19" s="3"/>
      <c r="N19" s="3"/>
    </row>
    <row r="20" spans="1:14" x14ac:dyDescent="0.3">
      <c r="G20" s="2"/>
      <c r="I20" s="56"/>
    </row>
    <row r="21" spans="1:14" x14ac:dyDescent="0.3">
      <c r="G21" s="2"/>
      <c r="J21" s="1"/>
    </row>
    <row r="22" spans="1:14" x14ac:dyDescent="0.3">
      <c r="G22" s="2"/>
    </row>
    <row r="23" spans="1:14" ht="18" x14ac:dyDescent="0.3">
      <c r="A23" s="6" t="s">
        <v>42</v>
      </c>
      <c r="B23" s="3"/>
      <c r="C23" s="3"/>
      <c r="D23" s="3"/>
      <c r="E23" s="3"/>
      <c r="G23" s="2"/>
    </row>
    <row r="24" spans="1:14" x14ac:dyDescent="0.3">
      <c r="A24" s="3"/>
      <c r="B24" s="3"/>
      <c r="C24" s="3"/>
      <c r="D24" s="3"/>
      <c r="E24" s="3"/>
      <c r="G24" s="2"/>
    </row>
    <row r="25" spans="1:14" x14ac:dyDescent="0.3">
      <c r="A25" s="3"/>
      <c r="B25" s="3"/>
      <c r="C25" s="7" t="s">
        <v>15</v>
      </c>
      <c r="D25" s="7" t="s">
        <v>16</v>
      </c>
      <c r="E25" s="7" t="s">
        <v>17</v>
      </c>
      <c r="G25" s="2"/>
    </row>
    <row r="26" spans="1:14" x14ac:dyDescent="0.3">
      <c r="A26" s="10" t="s">
        <v>132</v>
      </c>
      <c r="B26" s="8" t="s">
        <v>21</v>
      </c>
      <c r="C26" s="112"/>
      <c r="D26" s="58">
        <f>FdR!I10</f>
        <v>0</v>
      </c>
      <c r="E26" s="9">
        <f>D26-C26</f>
        <v>0</v>
      </c>
      <c r="G26" s="2"/>
      <c r="I26" s="52" t="s">
        <v>79</v>
      </c>
      <c r="J26" s="53" t="str">
        <f>IF(IF(K18=E34,K18,0)=E17,"OK","Anomalie")</f>
        <v>OK</v>
      </c>
    </row>
    <row r="27" spans="1:14" x14ac:dyDescent="0.3">
      <c r="A27" s="10" t="s">
        <v>130</v>
      </c>
      <c r="B27" s="104" t="s">
        <v>21</v>
      </c>
      <c r="C27" s="112"/>
      <c r="D27" s="58">
        <f>FdR!I11</f>
        <v>0</v>
      </c>
      <c r="E27" s="9">
        <f t="shared" ref="E27:E33" si="1">D27-C27</f>
        <v>0</v>
      </c>
      <c r="G27" s="2"/>
      <c r="I27" s="52"/>
      <c r="J27" s="54"/>
    </row>
    <row r="28" spans="1:14" x14ac:dyDescent="0.3">
      <c r="A28" s="10" t="s">
        <v>23</v>
      </c>
      <c r="B28" s="8" t="s">
        <v>21</v>
      </c>
      <c r="C28" s="113"/>
      <c r="D28" s="44">
        <f>FdR!I9</f>
        <v>0</v>
      </c>
      <c r="E28" s="9">
        <f t="shared" si="1"/>
        <v>0</v>
      </c>
      <c r="G28" s="2"/>
    </row>
    <row r="29" spans="1:14" x14ac:dyDescent="0.3">
      <c r="A29" s="10" t="s">
        <v>24</v>
      </c>
      <c r="B29" s="8" t="s">
        <v>21</v>
      </c>
      <c r="C29" s="113"/>
      <c r="D29" s="44">
        <f>FdR!I8</f>
        <v>0</v>
      </c>
      <c r="E29" s="9">
        <f t="shared" si="1"/>
        <v>0</v>
      </c>
      <c r="G29" s="2"/>
    </row>
    <row r="30" spans="1:14" ht="31.2" x14ac:dyDescent="0.3">
      <c r="A30" s="10" t="s">
        <v>131</v>
      </c>
      <c r="B30" s="8" t="s">
        <v>5</v>
      </c>
      <c r="C30" s="112"/>
      <c r="D30" s="58">
        <f>FdR!I12</f>
        <v>0</v>
      </c>
      <c r="E30" s="9">
        <f t="shared" si="1"/>
        <v>0</v>
      </c>
      <c r="G30" s="2"/>
    </row>
    <row r="31" spans="1:14" x14ac:dyDescent="0.3">
      <c r="A31" s="10" t="s">
        <v>126</v>
      </c>
      <c r="B31" s="104" t="s">
        <v>5</v>
      </c>
      <c r="C31" s="58">
        <f>C9</f>
        <v>0</v>
      </c>
      <c r="D31" s="58">
        <f>FdR!I13</f>
        <v>0</v>
      </c>
      <c r="E31" s="9">
        <f t="shared" si="1"/>
        <v>0</v>
      </c>
      <c r="G31" s="2"/>
    </row>
    <row r="32" spans="1:14" x14ac:dyDescent="0.3">
      <c r="A32" s="10" t="s">
        <v>127</v>
      </c>
      <c r="B32" s="104" t="s">
        <v>5</v>
      </c>
      <c r="C32" s="58">
        <f>C10</f>
        <v>0</v>
      </c>
      <c r="D32" s="58">
        <f>FdR!I14</f>
        <v>0</v>
      </c>
      <c r="E32" s="9">
        <f t="shared" si="1"/>
        <v>0</v>
      </c>
      <c r="G32" s="2"/>
    </row>
    <row r="33" spans="1:8" ht="31.2" x14ac:dyDescent="0.3">
      <c r="A33" s="10" t="s">
        <v>25</v>
      </c>
      <c r="B33" s="8" t="s">
        <v>5</v>
      </c>
      <c r="C33" s="112"/>
      <c r="D33" s="58">
        <f>FdR!I15</f>
        <v>0</v>
      </c>
      <c r="E33" s="9">
        <f t="shared" si="1"/>
        <v>0</v>
      </c>
      <c r="F33" s="96">
        <f>E26+E27+E28+E29-E30-E33-E31</f>
        <v>0</v>
      </c>
      <c r="G33" s="2"/>
    </row>
    <row r="34" spans="1:8" x14ac:dyDescent="0.3">
      <c r="A34" s="50" t="s">
        <v>7</v>
      </c>
      <c r="B34" s="8" t="s">
        <v>22</v>
      </c>
      <c r="C34" s="11">
        <f>ROUND(C26+C27+C28+C29-SUM(C30:C33),2)</f>
        <v>0</v>
      </c>
      <c r="D34" s="11">
        <f>ROUND(SUM(D26:D29)-SUM(D30:D33),2)</f>
        <v>0</v>
      </c>
      <c r="E34" s="19">
        <f>ROUND(D34-C34,2)</f>
        <v>0</v>
      </c>
      <c r="G34" s="2"/>
    </row>
    <row r="35" spans="1:8" x14ac:dyDescent="0.3">
      <c r="G35" s="2"/>
    </row>
    <row r="36" spans="1:8" x14ac:dyDescent="0.3">
      <c r="G36" s="2"/>
    </row>
    <row r="37" spans="1:8" x14ac:dyDescent="0.3">
      <c r="G37" s="2"/>
    </row>
    <row r="38" spans="1:8" x14ac:dyDescent="0.3">
      <c r="G38" s="2"/>
    </row>
    <row r="39" spans="1:8" x14ac:dyDescent="0.3">
      <c r="G39" s="62"/>
      <c r="H39" s="62"/>
    </row>
    <row r="40" spans="1:8" x14ac:dyDescent="0.3">
      <c r="G40" s="62"/>
      <c r="H40" s="62"/>
    </row>
    <row r="41" spans="1:8" x14ac:dyDescent="0.3">
      <c r="G41" s="62"/>
      <c r="H41" s="62"/>
    </row>
  </sheetData>
  <mergeCells count="1">
    <mergeCell ref="I7:J7"/>
  </mergeCells>
  <pageMargins left="0.7" right="0.7" top="0.75" bottom="0.75" header="0.3" footer="0.3"/>
  <pageSetup paperSize="9" scale="80" orientation="landscape" r:id="rId1"/>
  <headerFooter alignWithMargins="0">
    <oddHeader xml:space="preserve">&amp;L&amp;G&amp;C&amp;"Arial,Gras"&amp;12&amp;KFF0000Etablissement test - Compte financier 2014
</oddHeader>
    <oddFooter>&amp;C&amp;F
&amp;Z&amp;F&amp;R&amp;D - &amp;T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3" tint="0.39997558519241921"/>
    <pageSetUpPr fitToPage="1"/>
  </sheetPr>
  <dimension ref="A1:H16"/>
  <sheetViews>
    <sheetView view="pageLayout" zoomScale="80" zoomScalePageLayoutView="80" workbookViewId="0">
      <selection activeCell="C12" sqref="C12"/>
    </sheetView>
  </sheetViews>
  <sheetFormatPr baseColWidth="10" defaultColWidth="11.44140625" defaultRowHeight="15.6" x14ac:dyDescent="0.3"/>
  <cols>
    <col min="1" max="1" width="24.5546875" style="1" customWidth="1"/>
    <col min="2" max="2" width="7.5546875" style="1" customWidth="1"/>
    <col min="3" max="3" width="14.88671875" style="1" bestFit="1" customWidth="1"/>
    <col min="4" max="4" width="8" style="1" customWidth="1"/>
    <col min="5" max="5" width="13.88671875" style="1" customWidth="1"/>
    <col min="6" max="6" width="13.5546875" style="1" bestFit="1" customWidth="1"/>
    <col min="7" max="7" width="17.109375" style="1" bestFit="1" customWidth="1"/>
    <col min="8" max="8" width="12.6640625" style="1" bestFit="1" customWidth="1"/>
    <col min="9" max="10" width="11.44140625" style="1"/>
    <col min="11" max="11" width="11.88671875" style="1" bestFit="1" customWidth="1"/>
    <col min="12" max="16384" width="11.44140625" style="1"/>
  </cols>
  <sheetData>
    <row r="1" spans="1:8" x14ac:dyDescent="0.3">
      <c r="B1" s="4"/>
      <c r="C1" s="4"/>
      <c r="D1" s="3"/>
      <c r="G1" s="119"/>
      <c r="H1" s="119" t="s">
        <v>153</v>
      </c>
    </row>
    <row r="2" spans="1:8" x14ac:dyDescent="0.3">
      <c r="A2" s="3"/>
      <c r="B2" s="3"/>
      <c r="C2" s="3"/>
      <c r="D2" s="3"/>
    </row>
    <row r="3" spans="1:8" ht="18" x14ac:dyDescent="0.35">
      <c r="A3" s="182" t="s">
        <v>91</v>
      </c>
      <c r="B3" s="3"/>
      <c r="C3" s="3"/>
      <c r="D3" s="3"/>
    </row>
    <row r="4" spans="1:8" x14ac:dyDescent="0.3">
      <c r="A4" s="3"/>
      <c r="B4" s="3"/>
      <c r="C4" s="3"/>
      <c r="D4" s="3"/>
    </row>
    <row r="5" spans="1:8" x14ac:dyDescent="0.3">
      <c r="A5" s="6"/>
      <c r="B5" s="3"/>
      <c r="C5" s="3"/>
      <c r="D5" s="3"/>
      <c r="E5" s="3"/>
      <c r="F5" s="3"/>
      <c r="G5" s="3"/>
    </row>
    <row r="6" spans="1:8" x14ac:dyDescent="0.3">
      <c r="A6" s="3"/>
      <c r="B6" s="3"/>
      <c r="C6" s="3"/>
      <c r="D6" s="3"/>
      <c r="E6" s="3"/>
      <c r="F6" s="3"/>
      <c r="G6" s="3"/>
    </row>
    <row r="7" spans="1:8" x14ac:dyDescent="0.3">
      <c r="A7" s="3"/>
      <c r="B7" s="3"/>
      <c r="C7" s="7" t="s">
        <v>16</v>
      </c>
      <c r="D7" s="3"/>
      <c r="E7" s="3"/>
      <c r="F7" s="3"/>
      <c r="G7" s="3"/>
    </row>
    <row r="8" spans="1:8" ht="46.8" x14ac:dyDescent="0.3">
      <c r="A8" s="20" t="s">
        <v>85</v>
      </c>
      <c r="B8" s="8" t="s">
        <v>21</v>
      </c>
      <c r="C8" s="112"/>
      <c r="D8" s="3"/>
      <c r="E8" s="3"/>
      <c r="F8" s="3"/>
      <c r="G8" s="3"/>
    </row>
    <row r="9" spans="1:8" ht="78" x14ac:dyDescent="0.3">
      <c r="A9" s="20" t="s">
        <v>123</v>
      </c>
      <c r="B9" s="8" t="s">
        <v>21</v>
      </c>
      <c r="C9" s="112"/>
      <c r="D9" s="3"/>
      <c r="E9" s="3"/>
      <c r="F9" s="3"/>
      <c r="G9" s="3"/>
    </row>
    <row r="10" spans="1:8" ht="46.8" x14ac:dyDescent="0.3">
      <c r="A10" s="20" t="s">
        <v>86</v>
      </c>
      <c r="B10" s="8" t="s">
        <v>21</v>
      </c>
      <c r="C10" s="113"/>
      <c r="D10" s="3"/>
      <c r="E10" s="3"/>
      <c r="F10" s="3"/>
      <c r="G10" s="3"/>
    </row>
    <row r="11" spans="1:8" x14ac:dyDescent="0.3">
      <c r="A11" s="57" t="s">
        <v>84</v>
      </c>
      <c r="B11" s="8" t="s">
        <v>22</v>
      </c>
      <c r="C11" s="60">
        <f>ROUND(SUM(C8:C10),2)</f>
        <v>0</v>
      </c>
      <c r="D11" s="3"/>
      <c r="E11" s="3"/>
      <c r="F11" s="3"/>
      <c r="G11" s="3"/>
    </row>
    <row r="12" spans="1:8" ht="78" x14ac:dyDescent="0.3">
      <c r="A12" s="20" t="s">
        <v>87</v>
      </c>
      <c r="B12" s="8" t="s">
        <v>5</v>
      </c>
      <c r="C12" s="112"/>
      <c r="D12" s="3"/>
      <c r="E12" s="3"/>
      <c r="F12" s="3"/>
      <c r="G12" s="3"/>
    </row>
    <row r="13" spans="1:8" x14ac:dyDescent="0.3">
      <c r="A13" s="57" t="s">
        <v>88</v>
      </c>
      <c r="B13" s="8" t="s">
        <v>22</v>
      </c>
      <c r="C13" s="60">
        <f>ROUND(C12,2)</f>
        <v>0</v>
      </c>
      <c r="D13" s="3"/>
      <c r="E13" s="3"/>
      <c r="F13" s="3"/>
      <c r="G13" s="3"/>
    </row>
    <row r="14" spans="1:8" x14ac:dyDescent="0.3">
      <c r="A14" s="50" t="s">
        <v>92</v>
      </c>
      <c r="B14" s="59" t="s">
        <v>90</v>
      </c>
      <c r="C14" s="11">
        <f>ROUND(C11-C13,2)</f>
        <v>0</v>
      </c>
      <c r="D14" s="5"/>
      <c r="E14" s="3"/>
      <c r="F14" s="3"/>
      <c r="G14" s="3"/>
    </row>
    <row r="15" spans="1:8" x14ac:dyDescent="0.3">
      <c r="A15" s="3"/>
      <c r="B15" s="3"/>
      <c r="C15" s="3"/>
      <c r="D15" s="3"/>
      <c r="E15" s="3"/>
      <c r="F15" s="3"/>
      <c r="G15" s="3"/>
    </row>
    <row r="16" spans="1:8" x14ac:dyDescent="0.3">
      <c r="A16" s="3"/>
      <c r="B16" s="3"/>
      <c r="C16" s="3"/>
      <c r="D16" s="3"/>
      <c r="E16" s="3"/>
      <c r="F16" s="3"/>
      <c r="G16" s="3"/>
    </row>
  </sheetData>
  <pageMargins left="0.7" right="0.7" top="0.75" bottom="0.75" header="0.3" footer="0.3"/>
  <pageSetup paperSize="9" orientation="landscape" r:id="rId1"/>
  <headerFooter alignWithMargins="0">
    <oddHeader>&amp;L&amp;G&amp;C&amp;"Arial,Gras"&amp;12&amp;KFF0000Etablissement test - Compte financier 2014</oddHeader>
    <oddFooter>&amp;C&amp;F
&amp;Z&amp;F&amp;R&amp;D - &amp;T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9" tint="-0.249977111117893"/>
    <pageSetUpPr fitToPage="1"/>
  </sheetPr>
  <dimension ref="A1:I16"/>
  <sheetViews>
    <sheetView view="pageLayout" zoomScale="80" zoomScalePageLayoutView="80" workbookViewId="0">
      <selection activeCell="C12" sqref="C12"/>
    </sheetView>
  </sheetViews>
  <sheetFormatPr baseColWidth="10" defaultColWidth="11.44140625" defaultRowHeight="15.6" x14ac:dyDescent="0.3"/>
  <cols>
    <col min="1" max="1" width="24.5546875" style="1" customWidth="1"/>
    <col min="2" max="2" width="7.5546875" style="1" customWidth="1"/>
    <col min="3" max="3" width="13.5546875" style="1" bestFit="1" customWidth="1"/>
    <col min="4" max="4" width="14.88671875" style="1" bestFit="1" customWidth="1"/>
    <col min="5" max="5" width="18.88671875" style="1" bestFit="1" customWidth="1"/>
    <col min="6" max="6" width="9.6640625" style="1" bestFit="1" customWidth="1"/>
    <col min="7" max="7" width="13.88671875" style="1" customWidth="1"/>
    <col min="8" max="8" width="13.5546875" style="1" bestFit="1" customWidth="1"/>
    <col min="9" max="9" width="17.109375" style="1" bestFit="1" customWidth="1"/>
    <col min="10" max="10" width="12.6640625" style="1" bestFit="1" customWidth="1"/>
    <col min="11" max="12" width="11.44140625" style="1"/>
    <col min="13" max="13" width="11.88671875" style="1" bestFit="1" customWidth="1"/>
    <col min="14" max="16384" width="11.44140625" style="1"/>
  </cols>
  <sheetData>
    <row r="1" spans="1:9" x14ac:dyDescent="0.3">
      <c r="B1" s="3"/>
      <c r="C1" s="3"/>
      <c r="D1" s="3"/>
      <c r="E1" s="3"/>
      <c r="F1" s="3"/>
      <c r="H1" s="119"/>
      <c r="I1" s="119" t="s">
        <v>153</v>
      </c>
    </row>
    <row r="2" spans="1:9" x14ac:dyDescent="0.3">
      <c r="A2" s="3"/>
      <c r="B2" s="3"/>
      <c r="C2" s="3"/>
      <c r="D2" s="3"/>
      <c r="E2" s="3"/>
      <c r="F2" s="3"/>
    </row>
    <row r="3" spans="1:9" ht="18" x14ac:dyDescent="0.35">
      <c r="A3" s="182" t="s">
        <v>83</v>
      </c>
      <c r="B3" s="3"/>
      <c r="C3" s="3"/>
      <c r="D3" s="3"/>
      <c r="E3" s="3"/>
      <c r="F3" s="3"/>
    </row>
    <row r="4" spans="1:9" x14ac:dyDescent="0.3">
      <c r="A4" s="3"/>
      <c r="B4" s="3"/>
      <c r="C4" s="3"/>
      <c r="D4" s="3"/>
      <c r="E4" s="3"/>
      <c r="F4" s="3"/>
    </row>
    <row r="5" spans="1:9" x14ac:dyDescent="0.3">
      <c r="A5" s="6"/>
      <c r="B5" s="3"/>
      <c r="C5" s="3"/>
      <c r="D5" s="3"/>
      <c r="E5" s="3"/>
      <c r="F5" s="3"/>
      <c r="G5" s="3"/>
      <c r="H5" s="3"/>
      <c r="I5" s="3"/>
    </row>
    <row r="6" spans="1:9" x14ac:dyDescent="0.3">
      <c r="A6" s="3"/>
      <c r="B6" s="3"/>
      <c r="C6" s="3"/>
      <c r="D6" s="3"/>
      <c r="E6" s="3"/>
      <c r="F6" s="3"/>
      <c r="G6" s="3"/>
      <c r="H6" s="3"/>
      <c r="I6" s="3"/>
    </row>
    <row r="7" spans="1:9" x14ac:dyDescent="0.3">
      <c r="A7" s="3"/>
      <c r="B7" s="3"/>
      <c r="C7" s="7" t="s">
        <v>15</v>
      </c>
      <c r="D7" s="7" t="s">
        <v>16</v>
      </c>
      <c r="E7" s="7" t="s">
        <v>124</v>
      </c>
      <c r="F7" s="3"/>
      <c r="G7" s="3"/>
      <c r="H7" s="3"/>
      <c r="I7" s="3"/>
    </row>
    <row r="8" spans="1:9" ht="46.8" x14ac:dyDescent="0.3">
      <c r="A8" s="20" t="s">
        <v>85</v>
      </c>
      <c r="B8" s="8" t="s">
        <v>21</v>
      </c>
      <c r="C8" s="112"/>
      <c r="D8" s="58">
        <f>BFdR!C8</f>
        <v>0</v>
      </c>
      <c r="E8" s="9">
        <f>D8-C8</f>
        <v>0</v>
      </c>
      <c r="F8" s="3"/>
      <c r="G8" s="3"/>
      <c r="H8" s="3"/>
      <c r="I8" s="3"/>
    </row>
    <row r="9" spans="1:9" ht="78" x14ac:dyDescent="0.3">
      <c r="A9" s="20" t="s">
        <v>123</v>
      </c>
      <c r="B9" s="8" t="s">
        <v>21</v>
      </c>
      <c r="C9" s="112"/>
      <c r="D9" s="58">
        <f>BFdR!C9</f>
        <v>0</v>
      </c>
      <c r="E9" s="9">
        <f t="shared" ref="E9:E10" si="0">D9-C9</f>
        <v>0</v>
      </c>
      <c r="F9" s="3"/>
      <c r="G9" s="3"/>
      <c r="H9" s="3"/>
      <c r="I9" s="3"/>
    </row>
    <row r="10" spans="1:9" ht="46.8" x14ac:dyDescent="0.3">
      <c r="A10" s="20" t="s">
        <v>86</v>
      </c>
      <c r="B10" s="8" t="s">
        <v>21</v>
      </c>
      <c r="C10" s="114"/>
      <c r="D10" s="95">
        <f>BFdR!C10</f>
        <v>0</v>
      </c>
      <c r="E10" s="9">
        <f t="shared" si="0"/>
        <v>0</v>
      </c>
      <c r="F10" s="3"/>
      <c r="G10" s="3"/>
      <c r="H10" s="3"/>
      <c r="I10" s="3"/>
    </row>
    <row r="11" spans="1:9" x14ac:dyDescent="0.3">
      <c r="A11" s="57" t="s">
        <v>84</v>
      </c>
      <c r="B11" s="8" t="s">
        <v>22</v>
      </c>
      <c r="C11" s="60">
        <f>ROUND(SUM(C8:C10),2)</f>
        <v>0</v>
      </c>
      <c r="D11" s="60">
        <f>SUM(D8:D10)</f>
        <v>0</v>
      </c>
      <c r="E11" s="61">
        <f>D11-C11</f>
        <v>0</v>
      </c>
      <c r="F11" s="3"/>
      <c r="G11" s="3"/>
      <c r="H11" s="3"/>
      <c r="I11" s="3"/>
    </row>
    <row r="12" spans="1:9" ht="78" x14ac:dyDescent="0.3">
      <c r="A12" s="20" t="s">
        <v>87</v>
      </c>
      <c r="B12" s="8" t="s">
        <v>5</v>
      </c>
      <c r="C12" s="112"/>
      <c r="D12" s="58">
        <f>BFdR!C12</f>
        <v>0</v>
      </c>
      <c r="E12" s="9">
        <f t="shared" ref="E12" si="1">C12-D12</f>
        <v>0</v>
      </c>
      <c r="F12" s="3"/>
      <c r="G12" s="3"/>
      <c r="H12" s="3"/>
      <c r="I12" s="3"/>
    </row>
    <row r="13" spans="1:9" x14ac:dyDescent="0.3">
      <c r="A13" s="57" t="s">
        <v>88</v>
      </c>
      <c r="B13" s="8" t="s">
        <v>22</v>
      </c>
      <c r="C13" s="60">
        <f>ROUND(SUM(C12),2)</f>
        <v>0</v>
      </c>
      <c r="D13" s="60">
        <f>SUM(D12)</f>
        <v>0</v>
      </c>
      <c r="E13" s="61">
        <f>D13-C13</f>
        <v>0</v>
      </c>
      <c r="F13" s="3"/>
      <c r="G13" s="3"/>
      <c r="H13" s="3"/>
      <c r="I13" s="3"/>
    </row>
    <row r="14" spans="1:9" x14ac:dyDescent="0.3">
      <c r="A14" s="50" t="s">
        <v>89</v>
      </c>
      <c r="B14" s="59" t="s">
        <v>90</v>
      </c>
      <c r="C14" s="11">
        <f>C11-C13</f>
        <v>0</v>
      </c>
      <c r="D14" s="11">
        <f>D11-D13</f>
        <v>0</v>
      </c>
      <c r="E14" s="19">
        <f>ROUND(D14-C14,2)</f>
        <v>0</v>
      </c>
      <c r="F14" s="5"/>
      <c r="G14" s="3"/>
      <c r="H14" s="3"/>
      <c r="I14" s="3"/>
    </row>
    <row r="15" spans="1:9" x14ac:dyDescent="0.3">
      <c r="A15" s="3"/>
      <c r="B15" s="3"/>
      <c r="C15" s="5"/>
      <c r="D15" s="3"/>
      <c r="E15" s="3"/>
      <c r="F15" s="3"/>
      <c r="G15" s="3"/>
      <c r="H15" s="3"/>
      <c r="I15" s="3"/>
    </row>
    <row r="16" spans="1:9" x14ac:dyDescent="0.3">
      <c r="A16" s="3"/>
      <c r="B16" s="3"/>
      <c r="C16" s="3"/>
      <c r="D16" s="3"/>
      <c r="E16" s="3"/>
      <c r="F16" s="3"/>
      <c r="G16" s="3"/>
      <c r="H16" s="3"/>
      <c r="I16" s="3"/>
    </row>
  </sheetData>
  <pageMargins left="0.25" right="0.25" top="0.75" bottom="0.75" header="0.3" footer="0.3"/>
  <pageSetup paperSize="9" orientation="landscape" r:id="rId1"/>
  <headerFooter alignWithMargins="0">
    <oddHeader>&amp;L&amp;G&amp;C&amp;"Arial,Gras"&amp;12&amp;KFF0000Etablissement test - Compte financier 2014</oddHeader>
    <oddFooter>&amp;C&amp;F
&amp;Z&amp;F&amp;R&amp;D - &amp;T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30"/>
  <sheetViews>
    <sheetView view="pageLayout" workbookViewId="0">
      <selection activeCell="C23" sqref="C23"/>
    </sheetView>
  </sheetViews>
  <sheetFormatPr baseColWidth="10" defaultColWidth="11.44140625" defaultRowHeight="15.6" x14ac:dyDescent="0.25"/>
  <cols>
    <col min="1" max="1" width="26.88671875" style="16" customWidth="1"/>
    <col min="2" max="2" width="5.33203125" style="108" customWidth="1"/>
    <col min="3" max="3" width="14.88671875" style="18" customWidth="1"/>
    <col min="4" max="4" width="15.88671875" style="15" customWidth="1"/>
    <col min="5" max="6" width="4.33203125" style="15" customWidth="1"/>
    <col min="7" max="7" width="26.88671875" style="15" customWidth="1"/>
    <col min="8" max="8" width="5.33203125" style="15" customWidth="1"/>
    <col min="9" max="9" width="14.6640625" style="15" customWidth="1"/>
    <col min="10" max="16384" width="11.44140625" style="15"/>
  </cols>
  <sheetData>
    <row r="1" spans="1:11" x14ac:dyDescent="0.25">
      <c r="B1" s="15"/>
      <c r="C1" s="15"/>
      <c r="J1" s="119"/>
      <c r="K1" s="119" t="s">
        <v>153</v>
      </c>
    </row>
    <row r="3" spans="1:11" ht="18" x14ac:dyDescent="0.25">
      <c r="A3" s="180" t="s">
        <v>155</v>
      </c>
    </row>
    <row r="5" spans="1:11" ht="18" x14ac:dyDescent="0.3">
      <c r="A5" s="6" t="s">
        <v>154</v>
      </c>
      <c r="E5" s="27"/>
      <c r="G5" s="6" t="s">
        <v>156</v>
      </c>
    </row>
    <row r="6" spans="1:11" x14ac:dyDescent="0.3">
      <c r="A6" s="6"/>
      <c r="E6" s="27"/>
      <c r="G6" s="6"/>
    </row>
    <row r="7" spans="1:11" x14ac:dyDescent="0.25">
      <c r="E7" s="27"/>
    </row>
    <row r="8" spans="1:11" x14ac:dyDescent="0.25">
      <c r="A8" s="43" t="s">
        <v>159</v>
      </c>
      <c r="B8" s="23" t="s">
        <v>21</v>
      </c>
      <c r="C8" s="111"/>
      <c r="E8" s="27"/>
    </row>
    <row r="9" spans="1:11" x14ac:dyDescent="0.25">
      <c r="A9" s="43" t="s">
        <v>190</v>
      </c>
      <c r="B9" s="23" t="s">
        <v>21</v>
      </c>
      <c r="C9" s="111"/>
      <c r="E9" s="27"/>
    </row>
    <row r="10" spans="1:11" x14ac:dyDescent="0.25">
      <c r="A10" s="43" t="s">
        <v>160</v>
      </c>
      <c r="B10" s="23" t="s">
        <v>21</v>
      </c>
      <c r="C10" s="111"/>
      <c r="E10" s="27"/>
    </row>
    <row r="11" spans="1:11" x14ac:dyDescent="0.25">
      <c r="A11" s="43" t="s">
        <v>158</v>
      </c>
      <c r="B11" s="23" t="s">
        <v>21</v>
      </c>
      <c r="C11" s="111"/>
      <c r="E11" s="27"/>
    </row>
    <row r="12" spans="1:11" x14ac:dyDescent="0.25">
      <c r="A12" s="43" t="s">
        <v>187</v>
      </c>
      <c r="B12" s="23" t="s">
        <v>5</v>
      </c>
      <c r="C12" s="111"/>
      <c r="E12" s="27"/>
    </row>
    <row r="13" spans="1:11" x14ac:dyDescent="0.25">
      <c r="A13" s="22" t="s">
        <v>161</v>
      </c>
      <c r="B13" s="23" t="s">
        <v>5</v>
      </c>
      <c r="C13" s="111"/>
      <c r="E13" s="27"/>
    </row>
    <row r="14" spans="1:11" x14ac:dyDescent="0.25">
      <c r="A14" s="43" t="s">
        <v>162</v>
      </c>
      <c r="B14" s="23" t="s">
        <v>21</v>
      </c>
      <c r="C14" s="111"/>
      <c r="E14" s="27"/>
    </row>
    <row r="15" spans="1:11" x14ac:dyDescent="0.25">
      <c r="A15" s="43" t="s">
        <v>163</v>
      </c>
      <c r="B15" s="23" t="s">
        <v>21</v>
      </c>
      <c r="C15" s="111"/>
      <c r="E15" s="27"/>
      <c r="G15" s="43" t="s">
        <v>70</v>
      </c>
      <c r="H15" s="23" t="s">
        <v>21</v>
      </c>
      <c r="I15" s="99">
        <f>FdR!C18</f>
        <v>0</v>
      </c>
    </row>
    <row r="16" spans="1:11" x14ac:dyDescent="0.25">
      <c r="A16" s="43" t="s">
        <v>164</v>
      </c>
      <c r="B16" s="23" t="s">
        <v>21</v>
      </c>
      <c r="C16" s="111"/>
      <c r="E16" s="27"/>
      <c r="G16" s="43" t="s">
        <v>157</v>
      </c>
      <c r="H16" s="23" t="s">
        <v>5</v>
      </c>
      <c r="I16" s="99">
        <f>BFdR!C14</f>
        <v>0</v>
      </c>
    </row>
    <row r="17" spans="1:9" ht="9.75" customHeight="1" x14ac:dyDescent="0.25">
      <c r="E17" s="27"/>
      <c r="G17" s="16"/>
      <c r="H17" s="108"/>
      <c r="I17" s="18"/>
    </row>
    <row r="18" spans="1:9" x14ac:dyDescent="0.25">
      <c r="A18" s="22"/>
      <c r="B18" s="23"/>
      <c r="C18" s="25">
        <f>ROUND(C8+C9+C10+C11-C13+C14+C15+C16-C12,2)</f>
        <v>0</v>
      </c>
      <c r="E18" s="27"/>
      <c r="G18" s="22"/>
      <c r="H18" s="23" t="s">
        <v>22</v>
      </c>
      <c r="I18" s="25">
        <f>ROUND(I15-I16,2)</f>
        <v>0</v>
      </c>
    </row>
    <row r="19" spans="1:9" x14ac:dyDescent="0.25">
      <c r="E19" s="27"/>
    </row>
    <row r="20" spans="1:9" x14ac:dyDescent="0.3">
      <c r="A20" s="3"/>
    </row>
    <row r="21" spans="1:9" x14ac:dyDescent="0.25">
      <c r="E21" s="52" t="s">
        <v>79</v>
      </c>
      <c r="F21" s="54" t="str">
        <f>IF(C18=I18,"OK","Anomalie")</f>
        <v>OK</v>
      </c>
    </row>
    <row r="24" spans="1:9" x14ac:dyDescent="0.25">
      <c r="D24" s="12"/>
    </row>
    <row r="25" spans="1:9" x14ac:dyDescent="0.25">
      <c r="B25" s="228"/>
      <c r="C25" s="228"/>
      <c r="D25" s="108"/>
    </row>
    <row r="26" spans="1:9" x14ac:dyDescent="0.25">
      <c r="A26" s="15"/>
      <c r="B26" s="227"/>
      <c r="C26" s="227"/>
      <c r="D26" s="101"/>
    </row>
    <row r="27" spans="1:9" x14ac:dyDescent="0.25">
      <c r="A27" s="15"/>
      <c r="B27" s="227"/>
      <c r="C27" s="227"/>
      <c r="D27" s="101"/>
    </row>
    <row r="28" spans="1:9" x14ac:dyDescent="0.25">
      <c r="A28" s="15"/>
      <c r="B28" s="107"/>
      <c r="C28" s="107"/>
      <c r="D28" s="101"/>
    </row>
    <row r="29" spans="1:9" x14ac:dyDescent="0.25">
      <c r="A29" s="15"/>
      <c r="B29" s="227"/>
      <c r="C29" s="227"/>
      <c r="D29" s="101"/>
    </row>
    <row r="30" spans="1:9" x14ac:dyDescent="0.25">
      <c r="A30" s="15"/>
      <c r="B30" s="227"/>
      <c r="C30" s="227"/>
      <c r="D30" s="101"/>
    </row>
  </sheetData>
  <mergeCells count="5">
    <mergeCell ref="B25:C25"/>
    <mergeCell ref="B26:C26"/>
    <mergeCell ref="B27:C27"/>
    <mergeCell ref="B29:C29"/>
    <mergeCell ref="B30:C30"/>
  </mergeCells>
  <pageMargins left="0.25" right="0.25" top="0.75" bottom="0.75" header="0.3" footer="0.3"/>
  <pageSetup paperSize="9" orientation="landscape" r:id="rId1"/>
  <headerFooter alignWithMargins="0">
    <oddHeader>&amp;L&amp;G&amp;C&amp;"Arial,Gras"&amp;12&amp;KFF0000Etablissement test - Compte financier 2014</oddHeader>
    <oddFooter>&amp;C&amp;F
&amp;Z&amp;F&amp;R&amp;D - &amp;T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8">
    <tabColor theme="4" tint="-0.249977111117893"/>
    <pageSetUpPr fitToPage="1"/>
  </sheetPr>
  <dimension ref="A3:N45"/>
  <sheetViews>
    <sheetView view="pageLayout" topLeftCell="A13" zoomScale="90" zoomScalePageLayoutView="90" workbookViewId="0">
      <selection activeCell="I23" sqref="I23"/>
    </sheetView>
  </sheetViews>
  <sheetFormatPr baseColWidth="10" defaultColWidth="11.44140625" defaultRowHeight="15.6" x14ac:dyDescent="0.25"/>
  <cols>
    <col min="1" max="4" width="13.88671875" style="12" customWidth="1"/>
    <col min="5" max="5" width="9.44140625" style="12" bestFit="1" customWidth="1"/>
    <col min="6" max="7" width="4.5546875" style="12" customWidth="1"/>
    <col min="8" max="8" width="13.88671875" style="12" customWidth="1"/>
    <col min="9" max="9" width="15.33203125" style="12" customWidth="1"/>
    <col min="10" max="10" width="14" style="12" customWidth="1"/>
    <col min="11" max="11" width="15.33203125" style="12" customWidth="1"/>
    <col min="12" max="12" width="17.44140625" style="12" customWidth="1"/>
    <col min="13" max="16384" width="11.44140625" style="12"/>
  </cols>
  <sheetData>
    <row r="3" spans="1:13" ht="18" x14ac:dyDescent="0.35">
      <c r="A3" s="182" t="s">
        <v>93</v>
      </c>
      <c r="L3" s="119"/>
      <c r="M3" s="119" t="s">
        <v>153</v>
      </c>
    </row>
    <row r="4" spans="1:13" x14ac:dyDescent="0.3">
      <c r="A4" s="5"/>
    </row>
    <row r="5" spans="1:13" x14ac:dyDescent="0.25">
      <c r="A5" s="64" t="s">
        <v>182</v>
      </c>
      <c r="G5" s="13"/>
      <c r="H5" s="64" t="s">
        <v>102</v>
      </c>
    </row>
    <row r="6" spans="1:13" x14ac:dyDescent="0.25">
      <c r="G6" s="13"/>
    </row>
    <row r="7" spans="1:13" x14ac:dyDescent="0.25">
      <c r="E7" s="71"/>
      <c r="G7" s="13"/>
      <c r="H7" s="234" t="s">
        <v>103</v>
      </c>
      <c r="I7" s="234"/>
      <c r="J7" s="234" t="s">
        <v>104</v>
      </c>
      <c r="K7" s="234"/>
      <c r="L7" s="8" t="s">
        <v>105</v>
      </c>
    </row>
    <row r="8" spans="1:13" x14ac:dyDescent="0.25">
      <c r="A8" s="69" t="s">
        <v>94</v>
      </c>
      <c r="B8" s="69" t="s">
        <v>95</v>
      </c>
      <c r="C8" s="69" t="s">
        <v>94</v>
      </c>
      <c r="D8" s="69" t="s">
        <v>96</v>
      </c>
      <c r="E8" s="72"/>
      <c r="G8" s="13"/>
      <c r="H8" s="73" t="s">
        <v>94</v>
      </c>
      <c r="I8" s="73" t="s">
        <v>95</v>
      </c>
      <c r="J8" s="73" t="s">
        <v>94</v>
      </c>
      <c r="K8" s="73" t="s">
        <v>96</v>
      </c>
      <c r="L8" s="73" t="s">
        <v>106</v>
      </c>
    </row>
    <row r="9" spans="1:13" x14ac:dyDescent="0.25">
      <c r="A9" s="186">
        <v>139</v>
      </c>
      <c r="B9" s="112"/>
      <c r="C9" s="66" t="s">
        <v>97</v>
      </c>
      <c r="D9" s="112"/>
      <c r="E9" s="72"/>
      <c r="G9" s="13"/>
      <c r="H9" s="188">
        <v>20</v>
      </c>
      <c r="I9" s="176"/>
      <c r="J9" s="187">
        <v>280</v>
      </c>
      <c r="K9" s="112"/>
      <c r="L9" s="36">
        <f>I9-K9</f>
        <v>0</v>
      </c>
    </row>
    <row r="10" spans="1:13" x14ac:dyDescent="0.25">
      <c r="A10" s="65"/>
      <c r="C10" s="186">
        <v>1311</v>
      </c>
      <c r="D10" s="112"/>
      <c r="E10" s="72"/>
      <c r="G10" s="13"/>
      <c r="H10" s="188">
        <v>212</v>
      </c>
      <c r="I10" s="176"/>
      <c r="J10" s="187">
        <v>2812</v>
      </c>
      <c r="K10" s="112"/>
      <c r="L10" s="36">
        <f t="shared" ref="L10:L14" si="0">I10-K10</f>
        <v>0</v>
      </c>
    </row>
    <row r="11" spans="1:13" x14ac:dyDescent="0.25">
      <c r="A11" s="65"/>
      <c r="C11" s="186">
        <v>1312</v>
      </c>
      <c r="D11" s="112"/>
      <c r="E11" s="72"/>
      <c r="G11" s="13"/>
      <c r="H11" s="188">
        <v>213</v>
      </c>
      <c r="I11" s="176"/>
      <c r="J11" s="187">
        <v>2813</v>
      </c>
      <c r="K11" s="112"/>
      <c r="L11" s="36">
        <f t="shared" si="0"/>
        <v>0</v>
      </c>
    </row>
    <row r="12" spans="1:13" x14ac:dyDescent="0.25">
      <c r="A12" s="65"/>
      <c r="C12" s="186">
        <v>1313</v>
      </c>
      <c r="D12" s="112"/>
      <c r="E12" s="72"/>
      <c r="G12" s="13"/>
      <c r="H12" s="188">
        <v>214</v>
      </c>
      <c r="I12" s="176"/>
      <c r="J12" s="187">
        <v>2814</v>
      </c>
      <c r="K12" s="112"/>
      <c r="L12" s="36">
        <f t="shared" si="0"/>
        <v>0</v>
      </c>
    </row>
    <row r="13" spans="1:13" x14ac:dyDescent="0.25">
      <c r="A13" s="65"/>
      <c r="C13" s="186">
        <v>1314</v>
      </c>
      <c r="D13" s="112"/>
      <c r="E13" s="72"/>
      <c r="G13" s="13"/>
      <c r="H13" s="188">
        <v>215</v>
      </c>
      <c r="I13" s="176"/>
      <c r="J13" s="187">
        <v>2815</v>
      </c>
      <c r="K13" s="112"/>
      <c r="L13" s="36">
        <f t="shared" si="0"/>
        <v>0</v>
      </c>
    </row>
    <row r="14" spans="1:13" x14ac:dyDescent="0.25">
      <c r="A14" s="65"/>
      <c r="C14" s="186">
        <v>1316</v>
      </c>
      <c r="D14" s="112"/>
      <c r="E14" s="72"/>
      <c r="G14" s="13"/>
      <c r="H14" s="188">
        <v>216</v>
      </c>
      <c r="I14" s="176"/>
      <c r="J14" s="187">
        <v>2816</v>
      </c>
      <c r="K14" s="112"/>
      <c r="L14" s="36">
        <f t="shared" si="0"/>
        <v>0</v>
      </c>
    </row>
    <row r="15" spans="1:13" x14ac:dyDescent="0.25">
      <c r="A15" s="65"/>
      <c r="C15" s="186">
        <v>13181</v>
      </c>
      <c r="D15" s="112"/>
      <c r="E15" s="72"/>
      <c r="G15" s="13"/>
      <c r="H15" s="188">
        <v>2182</v>
      </c>
      <c r="I15" s="176"/>
      <c r="J15" s="187">
        <v>2818</v>
      </c>
      <c r="K15" s="112"/>
      <c r="L15" s="36">
        <f>I15+I16+I17-K15</f>
        <v>0</v>
      </c>
    </row>
    <row r="16" spans="1:13" x14ac:dyDescent="0.25">
      <c r="A16" s="65"/>
      <c r="C16" s="186">
        <v>13182</v>
      </c>
      <c r="D16" s="112"/>
      <c r="E16" s="72"/>
      <c r="G16" s="13"/>
      <c r="H16" s="188">
        <v>2183</v>
      </c>
      <c r="I16" s="176"/>
      <c r="J16" s="179"/>
    </row>
    <row r="17" spans="1:14" x14ac:dyDescent="0.25">
      <c r="A17" s="65"/>
      <c r="C17" s="186">
        <v>13183</v>
      </c>
      <c r="D17" s="112"/>
      <c r="E17" s="72"/>
      <c r="G17" s="13"/>
      <c r="H17" s="188">
        <v>2184</v>
      </c>
      <c r="I17" s="176"/>
      <c r="J17" s="179"/>
    </row>
    <row r="18" spans="1:14" x14ac:dyDescent="0.25">
      <c r="A18" s="65"/>
      <c r="C18" s="186">
        <v>13185</v>
      </c>
      <c r="D18" s="112"/>
      <c r="E18" s="72"/>
      <c r="G18" s="13"/>
      <c r="H18" s="70" t="s">
        <v>47</v>
      </c>
      <c r="I18" s="37">
        <f>ROUND(SUM(I9:I17),2)</f>
        <v>0</v>
      </c>
      <c r="J18" s="70" t="s">
        <v>47</v>
      </c>
      <c r="K18" s="37">
        <f>ROUND(SUM(K9:K15),2)</f>
        <v>0</v>
      </c>
      <c r="L18" s="67">
        <f>ROUND(SUM(L9:L15),2)</f>
        <v>0</v>
      </c>
    </row>
    <row r="19" spans="1:14" x14ac:dyDescent="0.25">
      <c r="A19" s="65"/>
      <c r="C19" s="186">
        <v>13186</v>
      </c>
      <c r="D19" s="112"/>
      <c r="E19" s="72"/>
      <c r="G19" s="13"/>
    </row>
    <row r="20" spans="1:14" x14ac:dyDescent="0.25">
      <c r="A20" s="65"/>
      <c r="C20" s="186">
        <v>13188</v>
      </c>
      <c r="D20" s="112"/>
      <c r="E20" s="72"/>
      <c r="G20" s="13"/>
      <c r="K20" s="70" t="s">
        <v>108</v>
      </c>
      <c r="L20" s="112"/>
    </row>
    <row r="21" spans="1:14" x14ac:dyDescent="0.25">
      <c r="C21" s="186">
        <v>138</v>
      </c>
      <c r="D21" s="112"/>
      <c r="E21" s="72"/>
      <c r="G21" s="13"/>
      <c r="M21" s="12">
        <f>L18-L20</f>
        <v>0</v>
      </c>
      <c r="N21" s="90"/>
    </row>
    <row r="22" spans="1:14" x14ac:dyDescent="0.25">
      <c r="A22" s="68" t="s">
        <v>47</v>
      </c>
      <c r="B22" s="178">
        <f>ROUND(SUM(B9:B19),2)</f>
        <v>0</v>
      </c>
      <c r="C22" s="68" t="s">
        <v>47</v>
      </c>
      <c r="D22" s="67">
        <f>ROUND(SUM(D9:D21),2)</f>
        <v>0</v>
      </c>
      <c r="E22" s="72"/>
      <c r="G22" s="13"/>
      <c r="K22" s="52" t="s">
        <v>107</v>
      </c>
      <c r="L22" s="53" t="str">
        <f>IF(L18=L20,"OK","Anomalie")</f>
        <v>OK</v>
      </c>
    </row>
    <row r="23" spans="1:14" x14ac:dyDescent="0.25">
      <c r="A23" s="235" t="s">
        <v>183</v>
      </c>
      <c r="B23" s="236"/>
      <c r="C23" s="67">
        <f>ROUND(D22-B22-E23,2)</f>
        <v>0</v>
      </c>
      <c r="E23" s="72"/>
      <c r="G23" s="13"/>
    </row>
    <row r="24" spans="1:14" x14ac:dyDescent="0.25">
      <c r="E24" s="72"/>
      <c r="G24" s="13"/>
    </row>
    <row r="25" spans="1:14" x14ac:dyDescent="0.25">
      <c r="E25" s="72"/>
      <c r="G25" s="13"/>
      <c r="H25" s="64" t="s">
        <v>110</v>
      </c>
    </row>
    <row r="26" spans="1:14" x14ac:dyDescent="0.25">
      <c r="A26" s="64" t="s">
        <v>98</v>
      </c>
      <c r="G26" s="13"/>
    </row>
    <row r="27" spans="1:14" x14ac:dyDescent="0.25">
      <c r="G27" s="13"/>
      <c r="H27" s="69" t="s">
        <v>94</v>
      </c>
      <c r="I27" s="69" t="s">
        <v>95</v>
      </c>
      <c r="J27" s="69" t="s">
        <v>96</v>
      </c>
      <c r="K27" s="69" t="s">
        <v>106</v>
      </c>
      <c r="L27" s="69" t="s">
        <v>109</v>
      </c>
      <c r="M27" s="8" t="s">
        <v>113</v>
      </c>
    </row>
    <row r="28" spans="1:14" x14ac:dyDescent="0.25">
      <c r="A28" s="232" t="s">
        <v>179</v>
      </c>
      <c r="B28" s="233"/>
      <c r="C28" s="118" t="s">
        <v>21</v>
      </c>
      <c r="D28" s="112"/>
      <c r="G28" s="13"/>
      <c r="H28" s="189">
        <v>102</v>
      </c>
      <c r="I28" s="36"/>
      <c r="J28" s="36">
        <f>D9</f>
        <v>0</v>
      </c>
      <c r="K28" s="36">
        <f>ROUND(J28-I28,2)</f>
        <v>0</v>
      </c>
      <c r="L28" s="112"/>
      <c r="M28" s="79" t="str">
        <f t="shared" ref="M28:M34" si="1">IF(K28=L28,"OK","Anomalie")</f>
        <v>OK</v>
      </c>
    </row>
    <row r="29" spans="1:14" x14ac:dyDescent="0.25">
      <c r="A29" s="230" t="s">
        <v>100</v>
      </c>
      <c r="B29" s="231"/>
      <c r="C29" s="118" t="s">
        <v>21</v>
      </c>
      <c r="D29" s="112"/>
      <c r="E29" s="93">
        <f>SUM(D28:D29)</f>
        <v>0</v>
      </c>
      <c r="G29" s="13"/>
      <c r="H29" s="186">
        <v>103</v>
      </c>
      <c r="I29" s="36"/>
      <c r="J29" s="36"/>
      <c r="K29" s="36">
        <f>ROUND(J29-I29,2)</f>
        <v>0</v>
      </c>
      <c r="L29" s="112"/>
      <c r="M29" s="79" t="str">
        <f t="shared" si="1"/>
        <v>OK</v>
      </c>
    </row>
    <row r="30" spans="1:14" ht="20.399999999999999" x14ac:dyDescent="0.25">
      <c r="A30" s="230" t="s">
        <v>99</v>
      </c>
      <c r="B30" s="231"/>
      <c r="C30" s="118" t="s">
        <v>5</v>
      </c>
      <c r="D30" s="112"/>
      <c r="E30" s="91"/>
      <c r="G30" s="13"/>
      <c r="H30" s="186">
        <v>139</v>
      </c>
      <c r="I30" s="177">
        <f>B22</f>
        <v>0</v>
      </c>
      <c r="J30" s="78"/>
      <c r="K30" s="36"/>
      <c r="L30" s="112"/>
      <c r="M30" s="79" t="str">
        <f t="shared" si="1"/>
        <v>OK</v>
      </c>
    </row>
    <row r="31" spans="1:14" x14ac:dyDescent="0.25">
      <c r="A31" s="230" t="s">
        <v>101</v>
      </c>
      <c r="B31" s="231"/>
      <c r="C31" s="118" t="s">
        <v>22</v>
      </c>
      <c r="D31" s="36">
        <f>ROUND(D28+D29-D30,2)</f>
        <v>0</v>
      </c>
      <c r="F31" s="77"/>
      <c r="G31" s="76"/>
      <c r="H31" s="186">
        <v>131</v>
      </c>
      <c r="I31" s="78"/>
      <c r="J31" s="36">
        <f>SUM(D10:D20)</f>
        <v>0</v>
      </c>
      <c r="K31" s="36">
        <f>ROUND(J31-I30,2)</f>
        <v>0</v>
      </c>
      <c r="L31" s="112"/>
      <c r="M31" s="79" t="str">
        <f t="shared" si="1"/>
        <v>OK</v>
      </c>
    </row>
    <row r="32" spans="1:14" x14ac:dyDescent="0.25">
      <c r="F32" s="77"/>
      <c r="H32" s="186">
        <v>138</v>
      </c>
      <c r="I32" s="78"/>
      <c r="J32" s="36">
        <f>D21</f>
        <v>0</v>
      </c>
      <c r="K32" s="36">
        <f>ROUND(I32-J32,2)</f>
        <v>0</v>
      </c>
      <c r="L32" s="112"/>
      <c r="M32" s="79" t="str">
        <f t="shared" si="1"/>
        <v>OK</v>
      </c>
    </row>
    <row r="33" spans="1:14" ht="27.6" x14ac:dyDescent="0.25">
      <c r="F33" s="77"/>
      <c r="H33" s="74" t="s">
        <v>112</v>
      </c>
      <c r="I33" s="78"/>
      <c r="J33" s="36">
        <f>D31</f>
        <v>0</v>
      </c>
      <c r="K33" s="36">
        <f>ROUND(D42,2)</f>
        <v>0</v>
      </c>
      <c r="L33" s="112"/>
      <c r="M33" s="79" t="str">
        <f t="shared" si="1"/>
        <v>OK</v>
      </c>
      <c r="N33" s="64"/>
    </row>
    <row r="34" spans="1:14" ht="27.6" x14ac:dyDescent="0.25">
      <c r="A34" s="64" t="s">
        <v>122</v>
      </c>
      <c r="F34" s="77"/>
      <c r="H34" s="75" t="s">
        <v>111</v>
      </c>
      <c r="I34" s="36"/>
      <c r="J34" s="36"/>
      <c r="K34" s="36">
        <f>ROUND(SUM(K28:K33),2)</f>
        <v>0</v>
      </c>
      <c r="L34" s="36">
        <f>ROUND(SUM(L28:L33),2)</f>
        <v>0</v>
      </c>
      <c r="M34" s="79" t="str">
        <f t="shared" si="1"/>
        <v>OK</v>
      </c>
    </row>
    <row r="35" spans="1:14" x14ac:dyDescent="0.25">
      <c r="F35" s="77"/>
    </row>
    <row r="36" spans="1:14" x14ac:dyDescent="0.25">
      <c r="A36" s="230" t="s">
        <v>119</v>
      </c>
      <c r="B36" s="231"/>
      <c r="C36" s="118" t="s">
        <v>21</v>
      </c>
      <c r="D36" s="36">
        <f>L18</f>
        <v>0</v>
      </c>
      <c r="F36" s="77"/>
    </row>
    <row r="37" spans="1:14" x14ac:dyDescent="0.25">
      <c r="A37" s="230" t="s">
        <v>114</v>
      </c>
      <c r="B37" s="231"/>
      <c r="C37" s="118" t="s">
        <v>5</v>
      </c>
      <c r="D37" s="36">
        <f>K28</f>
        <v>0</v>
      </c>
      <c r="F37" s="77"/>
    </row>
    <row r="38" spans="1:14" x14ac:dyDescent="0.25">
      <c r="A38" s="230" t="s">
        <v>115</v>
      </c>
      <c r="B38" s="231"/>
      <c r="C38" s="118" t="s">
        <v>5</v>
      </c>
      <c r="D38" s="36">
        <f>K30</f>
        <v>0</v>
      </c>
      <c r="F38" s="77"/>
    </row>
    <row r="39" spans="1:14" x14ac:dyDescent="0.25">
      <c r="A39" s="230" t="s">
        <v>116</v>
      </c>
      <c r="B39" s="231"/>
      <c r="C39" s="118" t="s">
        <v>5</v>
      </c>
      <c r="D39" s="36">
        <f>K31</f>
        <v>0</v>
      </c>
      <c r="F39" s="77"/>
    </row>
    <row r="40" spans="1:14" x14ac:dyDescent="0.25">
      <c r="A40" s="230" t="s">
        <v>117</v>
      </c>
      <c r="B40" s="231"/>
      <c r="C40" s="118" t="s">
        <v>5</v>
      </c>
      <c r="D40" s="36">
        <f>K32</f>
        <v>0</v>
      </c>
      <c r="F40" s="77"/>
    </row>
    <row r="41" spans="1:14" x14ac:dyDescent="0.25">
      <c r="A41" s="230" t="s">
        <v>118</v>
      </c>
      <c r="B41" s="231"/>
      <c r="C41" s="118" t="s">
        <v>5</v>
      </c>
      <c r="D41" s="36">
        <v>0</v>
      </c>
      <c r="F41" s="77"/>
    </row>
    <row r="42" spans="1:14" x14ac:dyDescent="0.25">
      <c r="A42" s="230" t="s">
        <v>120</v>
      </c>
      <c r="B42" s="231"/>
      <c r="C42" s="118" t="s">
        <v>22</v>
      </c>
      <c r="D42" s="37">
        <f>D36-SUM(D37:D41)</f>
        <v>0</v>
      </c>
      <c r="F42" s="77"/>
    </row>
    <row r="43" spans="1:14" x14ac:dyDescent="0.25">
      <c r="F43" s="77"/>
    </row>
    <row r="44" spans="1:14" x14ac:dyDescent="0.25">
      <c r="F44" s="77"/>
    </row>
    <row r="45" spans="1:14" ht="20.399999999999999" x14ac:dyDescent="0.25">
      <c r="E45" s="91"/>
      <c r="F45" s="77"/>
    </row>
  </sheetData>
  <mergeCells count="14">
    <mergeCell ref="J7:K7"/>
    <mergeCell ref="H7:I7"/>
    <mergeCell ref="A31:B31"/>
    <mergeCell ref="A30:B30"/>
    <mergeCell ref="A23:B23"/>
    <mergeCell ref="A39:B39"/>
    <mergeCell ref="A40:B40"/>
    <mergeCell ref="A41:B41"/>
    <mergeCell ref="A42:B42"/>
    <mergeCell ref="A28:B28"/>
    <mergeCell ref="A29:B29"/>
    <mergeCell ref="A36:B36"/>
    <mergeCell ref="A37:B37"/>
    <mergeCell ref="A38:B38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orientation="landscape" r:id="rId1"/>
  <headerFooter alignWithMargins="0">
    <oddHeader>&amp;L&amp;G&amp;C&amp;"Arial,Gras"&amp;12&amp;KFF0000Etablissement test - Compte financier 2014</oddHeader>
    <oddFooter>&amp;C&amp;F
&amp;Z&amp;F&amp;R&amp;D - &amp;T</oddFoot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rgb="FFFFFF66"/>
  </sheetPr>
  <dimension ref="A1:M23"/>
  <sheetViews>
    <sheetView view="pageLayout" workbookViewId="0">
      <selection activeCell="G14" sqref="G14"/>
    </sheetView>
  </sheetViews>
  <sheetFormatPr baseColWidth="10" defaultRowHeight="13.2" x14ac:dyDescent="0.25"/>
  <cols>
    <col min="1" max="1" width="24.33203125" customWidth="1"/>
    <col min="2" max="2" width="3.109375" style="105" customWidth="1"/>
    <col min="3" max="3" width="15" customWidth="1"/>
    <col min="4" max="4" width="4.88671875" customWidth="1"/>
    <col min="5" max="5" width="15" customWidth="1"/>
    <col min="6" max="6" width="3.109375" style="105" customWidth="1"/>
    <col min="7" max="7" width="11.88671875" bestFit="1" customWidth="1"/>
    <col min="8" max="8" width="4.88671875" customWidth="1"/>
  </cols>
  <sheetData>
    <row r="1" spans="1:13" ht="28.2" x14ac:dyDescent="0.25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115"/>
    </row>
    <row r="2" spans="1:13" ht="13.8" x14ac:dyDescent="0.25">
      <c r="L2" s="119"/>
      <c r="M2" s="185" t="s">
        <v>153</v>
      </c>
    </row>
    <row r="4" spans="1:13" ht="18" x14ac:dyDescent="0.3">
      <c r="A4" s="180" t="s">
        <v>146</v>
      </c>
      <c r="B4" s="151"/>
      <c r="C4" s="152"/>
      <c r="D4" s="152"/>
      <c r="E4" s="152"/>
      <c r="F4" s="151"/>
      <c r="G4" s="152"/>
      <c r="H4" s="152"/>
      <c r="I4" s="152"/>
      <c r="J4" s="152"/>
      <c r="K4" s="152"/>
    </row>
    <row r="5" spans="1:13" ht="13.8" x14ac:dyDescent="0.3">
      <c r="A5" s="152"/>
      <c r="B5" s="151"/>
      <c r="C5" s="152"/>
      <c r="D5" s="152"/>
      <c r="E5" s="152"/>
      <c r="F5" s="151"/>
      <c r="G5" s="152"/>
      <c r="H5" s="152"/>
      <c r="I5" s="152"/>
      <c r="J5" s="152"/>
      <c r="K5" s="152"/>
    </row>
    <row r="6" spans="1:13" ht="13.95" customHeight="1" x14ac:dyDescent="0.3">
      <c r="A6" s="152" t="s">
        <v>137</v>
      </c>
      <c r="B6" s="242">
        <f>CAF!C21</f>
        <v>0</v>
      </c>
      <c r="C6" s="242"/>
      <c r="D6" s="152"/>
      <c r="E6" s="254" t="s">
        <v>151</v>
      </c>
      <c r="F6" s="254"/>
      <c r="G6" s="254"/>
      <c r="H6" s="240">
        <f>Résultat!O12</f>
        <v>0</v>
      </c>
      <c r="I6" s="240"/>
      <c r="J6" s="152"/>
      <c r="K6" s="152"/>
    </row>
    <row r="7" spans="1:13" ht="13.8" x14ac:dyDescent="0.3">
      <c r="A7" s="152"/>
      <c r="B7" s="153"/>
      <c r="C7" s="152"/>
      <c r="D7" s="152"/>
      <c r="E7" s="152"/>
      <c r="F7" s="151"/>
      <c r="G7" s="152"/>
      <c r="H7" s="152"/>
      <c r="I7" s="152"/>
      <c r="J7" s="152"/>
      <c r="K7" s="152"/>
    </row>
    <row r="8" spans="1:13" ht="26.25" customHeight="1" x14ac:dyDescent="0.3">
      <c r="A8" s="243" t="s">
        <v>138</v>
      </c>
      <c r="B8" s="244"/>
      <c r="C8" s="244"/>
      <c r="D8" s="154" t="s">
        <v>5</v>
      </c>
      <c r="E8" s="238" t="s">
        <v>140</v>
      </c>
      <c r="F8" s="238"/>
      <c r="G8" s="238"/>
      <c r="H8" s="154" t="s">
        <v>22</v>
      </c>
      <c r="I8" s="155" t="s">
        <v>144</v>
      </c>
      <c r="J8" s="152"/>
      <c r="K8" s="152"/>
    </row>
    <row r="9" spans="1:13" ht="13.8" x14ac:dyDescent="0.3">
      <c r="A9" s="152"/>
      <c r="B9" s="153"/>
      <c r="C9" s="152"/>
      <c r="D9" s="152"/>
      <c r="E9" s="152"/>
      <c r="F9" s="151"/>
      <c r="G9" s="152"/>
      <c r="H9" s="152"/>
      <c r="I9" s="152"/>
      <c r="J9" s="152"/>
      <c r="K9" s="152"/>
    </row>
    <row r="10" spans="1:13" ht="13.8" x14ac:dyDescent="0.3">
      <c r="A10" s="156" t="s">
        <v>149</v>
      </c>
      <c r="B10" s="157" t="s">
        <v>21</v>
      </c>
      <c r="C10" s="158">
        <f>Résultat!C10+Résultat!C14+Résultat!C18</f>
        <v>0</v>
      </c>
      <c r="D10" s="152"/>
      <c r="E10" s="245" t="s">
        <v>141</v>
      </c>
      <c r="F10" s="248" t="s">
        <v>21</v>
      </c>
      <c r="G10" s="251"/>
      <c r="H10" s="152"/>
      <c r="I10" s="241">
        <f>C12-G10</f>
        <v>0</v>
      </c>
      <c r="J10" s="152"/>
      <c r="K10" s="152"/>
    </row>
    <row r="11" spans="1:13" ht="13.8" x14ac:dyDescent="0.3">
      <c r="A11" s="159" t="s">
        <v>139</v>
      </c>
      <c r="B11" s="160" t="s">
        <v>21</v>
      </c>
      <c r="C11" s="161">
        <f>'Comptabilité patrimoniale'!D30</f>
        <v>0</v>
      </c>
      <c r="D11" s="152"/>
      <c r="E11" s="246"/>
      <c r="F11" s="249"/>
      <c r="G11" s="252"/>
      <c r="H11" s="152"/>
      <c r="I11" s="241"/>
      <c r="J11" s="152"/>
      <c r="K11" s="152"/>
    </row>
    <row r="12" spans="1:13" ht="13.8" x14ac:dyDescent="0.3">
      <c r="A12" s="162" t="s">
        <v>147</v>
      </c>
      <c r="B12" s="163" t="s">
        <v>22</v>
      </c>
      <c r="C12" s="164">
        <f>C10+C11</f>
        <v>0</v>
      </c>
      <c r="D12" s="152"/>
      <c r="E12" s="247"/>
      <c r="F12" s="250"/>
      <c r="G12" s="253"/>
      <c r="H12" s="152"/>
      <c r="I12" s="241"/>
      <c r="J12" s="152"/>
      <c r="K12" s="152"/>
    </row>
    <row r="13" spans="1:13" ht="13.8" x14ac:dyDescent="0.3">
      <c r="A13" s="152"/>
      <c r="B13" s="151"/>
      <c r="C13" s="165"/>
      <c r="D13" s="152"/>
      <c r="E13" s="152"/>
      <c r="F13" s="151"/>
      <c r="G13" s="165"/>
      <c r="H13" s="152"/>
      <c r="I13" s="165"/>
      <c r="J13" s="152"/>
      <c r="K13" s="152"/>
    </row>
    <row r="14" spans="1:13" ht="13.8" x14ac:dyDescent="0.3">
      <c r="A14" s="166" t="s">
        <v>150</v>
      </c>
      <c r="B14" s="167" t="s">
        <v>21</v>
      </c>
      <c r="C14" s="168">
        <f>Résultat!C26</f>
        <v>0</v>
      </c>
      <c r="D14" s="152"/>
      <c r="E14" s="169" t="s">
        <v>142</v>
      </c>
      <c r="F14" s="167" t="s">
        <v>21</v>
      </c>
      <c r="G14" s="170"/>
      <c r="H14" s="152"/>
      <c r="I14" s="196">
        <f>C14-G14</f>
        <v>0</v>
      </c>
      <c r="J14" s="152"/>
      <c r="K14" s="152"/>
    </row>
    <row r="15" spans="1:13" ht="13.8" x14ac:dyDescent="0.3">
      <c r="A15" s="201" t="s">
        <v>194</v>
      </c>
      <c r="B15" s="203" t="s">
        <v>21</v>
      </c>
      <c r="C15" s="202">
        <f>Résultat!C30</f>
        <v>0</v>
      </c>
      <c r="D15" s="152"/>
      <c r="E15" s="169" t="s">
        <v>195</v>
      </c>
      <c r="F15" s="204" t="s">
        <v>21</v>
      </c>
      <c r="G15" s="170"/>
      <c r="H15" s="152"/>
      <c r="I15" s="196">
        <f>C15-G15</f>
        <v>0</v>
      </c>
      <c r="J15" s="152"/>
      <c r="K15" s="152"/>
    </row>
    <row r="16" spans="1:13" ht="13.95" customHeight="1" x14ac:dyDescent="0.3">
      <c r="A16" s="152"/>
      <c r="B16" s="151"/>
      <c r="C16" s="152"/>
      <c r="D16" s="152"/>
      <c r="E16" s="152"/>
      <c r="F16" s="151"/>
      <c r="G16" s="152"/>
      <c r="H16" s="152"/>
      <c r="I16" s="152"/>
      <c r="J16" s="152"/>
      <c r="K16" s="152"/>
    </row>
    <row r="17" spans="1:11" ht="25.5" customHeight="1" x14ac:dyDescent="0.3">
      <c r="A17" s="41" t="s">
        <v>75</v>
      </c>
      <c r="B17" s="171" t="s">
        <v>22</v>
      </c>
      <c r="C17" s="172">
        <f>C12+C14+C15</f>
        <v>0</v>
      </c>
      <c r="D17" s="152"/>
      <c r="E17" s="173" t="s">
        <v>143</v>
      </c>
      <c r="F17" s="171" t="s">
        <v>22</v>
      </c>
      <c r="G17" s="195">
        <f>SUM(G10:G16)</f>
        <v>0</v>
      </c>
      <c r="H17" s="152"/>
      <c r="I17" s="197">
        <f>I10+I14+I15</f>
        <v>0</v>
      </c>
      <c r="J17" s="174" t="s">
        <v>145</v>
      </c>
      <c r="K17" s="152"/>
    </row>
    <row r="18" spans="1:11" x14ac:dyDescent="0.25">
      <c r="E18" s="116"/>
      <c r="F18" s="117"/>
      <c r="G18" s="117"/>
    </row>
    <row r="19" spans="1:11" ht="13.8" x14ac:dyDescent="0.3">
      <c r="E19" s="205" t="s">
        <v>196</v>
      </c>
      <c r="F19" s="171" t="s">
        <v>22</v>
      </c>
      <c r="G19" s="206">
        <f>Résultat!C38</f>
        <v>0</v>
      </c>
    </row>
    <row r="20" spans="1:11" ht="13.8" x14ac:dyDescent="0.3">
      <c r="E20" s="173" t="s">
        <v>197</v>
      </c>
      <c r="F20" s="171" t="s">
        <v>5</v>
      </c>
      <c r="G20" s="206">
        <f>'Variation Fdr'!K9</f>
        <v>0</v>
      </c>
    </row>
    <row r="21" spans="1:11" ht="13.8" x14ac:dyDescent="0.3">
      <c r="E21" s="173"/>
      <c r="F21" s="171"/>
      <c r="G21" s="195">
        <f>G19-G20</f>
        <v>0</v>
      </c>
    </row>
    <row r="22" spans="1:11" ht="13.2" customHeight="1" x14ac:dyDescent="0.25"/>
    <row r="23" spans="1:11" ht="13.8" x14ac:dyDescent="0.25">
      <c r="E23" s="237" t="s">
        <v>113</v>
      </c>
      <c r="F23" s="238"/>
      <c r="G23" s="213" t="str">
        <f>IF(G17=-G21,"OK","Anomalie")</f>
        <v>OK</v>
      </c>
    </row>
  </sheetData>
  <mergeCells count="11">
    <mergeCell ref="E23:F23"/>
    <mergeCell ref="A1:L1"/>
    <mergeCell ref="H6:I6"/>
    <mergeCell ref="I10:I12"/>
    <mergeCell ref="B6:C6"/>
    <mergeCell ref="E8:G8"/>
    <mergeCell ref="A8:C8"/>
    <mergeCell ref="E10:E12"/>
    <mergeCell ref="F10:F12"/>
    <mergeCell ref="G10:G12"/>
    <mergeCell ref="E6:G6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&amp;L&amp;G&amp;C&amp;"Arial,Gras"&amp;12&amp;KFF0000Etablissement test - Compte financier 2014</oddHeader>
    <oddFooter>&amp;C&amp;F
&amp;Z&amp;F&amp;R&amp;D -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2</vt:i4>
      </vt:variant>
    </vt:vector>
  </HeadingPairs>
  <TitlesOfParts>
    <vt:vector size="12" baseType="lpstr">
      <vt:lpstr>Résultat</vt:lpstr>
      <vt:lpstr>CAF</vt:lpstr>
      <vt:lpstr>FdR</vt:lpstr>
      <vt:lpstr>Variation Fdr</vt:lpstr>
      <vt:lpstr>BFdR</vt:lpstr>
      <vt:lpstr>Variation BFdR</vt:lpstr>
      <vt:lpstr>Trésorerie</vt:lpstr>
      <vt:lpstr>Comptabilité patrimoniale</vt:lpstr>
      <vt:lpstr>Aide à la ventil</vt:lpstr>
      <vt:lpstr>"Pièce 14"</vt:lpstr>
      <vt:lpstr>BFdR!Zone_d_impression</vt:lpstr>
      <vt:lpstr>'Comptabilité patrimoniale'!Zone_d_impression</vt:lpstr>
    </vt:vector>
  </TitlesOfParts>
  <Company>Education Nat.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LE ROY</dc:creator>
  <cp:lastModifiedBy>bernard</cp:lastModifiedBy>
  <cp:lastPrinted>2015-02-02T12:39:51Z</cp:lastPrinted>
  <dcterms:created xsi:type="dcterms:W3CDTF">2002-01-20T12:50:09Z</dcterms:created>
  <dcterms:modified xsi:type="dcterms:W3CDTF">2015-02-07T14:14:15Z</dcterms:modified>
</cp:coreProperties>
</file>